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saveExternalLinkValues="0" codeName="ThisWorkbook"/>
  <mc:AlternateContent xmlns:mc="http://schemas.openxmlformats.org/markup-compatibility/2006">
    <mc:Choice Requires="x15">
      <x15ac:absPath xmlns:x15ac="http://schemas.microsoft.com/office/spreadsheetml/2010/11/ac" url="C:\Users\201user\Desktop\"/>
    </mc:Choice>
  </mc:AlternateContent>
  <xr:revisionPtr revIDLastSave="0" documentId="13_ncr:1_{709518D4-B999-4107-A5AC-42C8E8C10600}" xr6:coauthVersionLast="36" xr6:coauthVersionMax="36" xr10:uidLastSave="{00000000-0000-0000-0000-000000000000}"/>
  <bookViews>
    <workbookView xWindow="1080" yWindow="1350" windowWidth="26925" windowHeight="5985" tabRatio="922" xr2:uid="{00000000-000D-0000-FFFF-FFFF00000000}"/>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61" r:id="rId6"/>
    <sheet name="２．森林現況" sheetId="62" r:id="rId7"/>
    <sheet name="３．民有林森林資源表" sheetId="69" r:id="rId8"/>
    <sheet name="４．国有林森林資源表" sheetId="5" r:id="rId9"/>
    <sheet name="５．樹種別齢級別森林資源表 " sheetId="70" r:id="rId10"/>
    <sheet name="６．所有形態別森林資源表 " sheetId="71" r:id="rId11"/>
    <sheet name="６．所有形態別森林資源表(市町村別） " sheetId="72" r:id="rId12"/>
    <sheet name="７．制限林普通林別森林資源表 " sheetId="73" r:id="rId13"/>
    <sheet name="８．制限林の種類別面積 " sheetId="74" r:id="rId14"/>
  </sheet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8">'４．国有林森林資源表'!$A$1:$N$122</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91029"/>
</workbook>
</file>

<file path=xl/calcChain.xml><?xml version="1.0" encoding="utf-8"?>
<calcChain xmlns="http://schemas.openxmlformats.org/spreadsheetml/2006/main">
  <c r="D42" i="21" l="1"/>
  <c r="C105" i="62"/>
  <c r="C103" i="62" s="1"/>
  <c r="C126" i="62"/>
  <c r="F4" i="70" l="1"/>
  <c r="F506" i="70" l="1"/>
  <c r="F505" i="70" s="1"/>
  <c r="F469" i="70" s="1"/>
  <c r="F507" i="70"/>
  <c r="F857" i="70"/>
  <c r="F821" i="70" s="1"/>
  <c r="F859" i="70"/>
  <c r="AA69" i="69"/>
  <c r="F683" i="70"/>
  <c r="F681" i="70" s="1"/>
  <c r="F645" i="70" s="1"/>
  <c r="AA61" i="69"/>
  <c r="F154" i="70"/>
  <c r="F153" i="70" s="1"/>
  <c r="F117" i="70" s="1"/>
  <c r="F155" i="70"/>
  <c r="F111" i="70" s="1"/>
  <c r="F42" i="70" s="1"/>
  <c r="F417" i="70"/>
  <c r="F381" i="70" s="1"/>
  <c r="F418" i="70"/>
  <c r="Z40" i="69"/>
  <c r="F375" i="70"/>
  <c r="F373" i="70" s="1"/>
  <c r="F337" i="70" s="1"/>
  <c r="AA38" i="69"/>
  <c r="F287" i="70"/>
  <c r="F285" i="70" s="1"/>
  <c r="F249" i="70" s="1"/>
  <c r="AA34" i="69"/>
  <c r="F110" i="70" l="1"/>
  <c r="N30" i="61"/>
  <c r="M30" i="61"/>
  <c r="L30" i="61"/>
  <c r="J30" i="61"/>
  <c r="I30" i="61"/>
  <c r="H30" i="61"/>
  <c r="G30" i="61"/>
  <c r="F30" i="61"/>
  <c r="E30" i="61"/>
  <c r="F41" i="70" l="1"/>
  <c r="F40" i="70" s="1"/>
  <c r="F109" i="70"/>
  <c r="Y13" i="69"/>
  <c r="Y11" i="69"/>
  <c r="D104" i="21" l="1"/>
  <c r="O31" i="61" l="1"/>
  <c r="O30" i="61" s="1"/>
  <c r="AC81" i="71"/>
  <c r="AB81" i="71"/>
  <c r="AC109" i="71"/>
  <c r="M43" i="72"/>
  <c r="M35" i="72"/>
  <c r="M17" i="72"/>
  <c r="M11" i="72"/>
  <c r="M15" i="72"/>
  <c r="AB50" i="73"/>
  <c r="AB37" i="73"/>
  <c r="AA37" i="73"/>
  <c r="M20" i="61" l="1"/>
  <c r="N20" i="61"/>
  <c r="O20" i="61"/>
  <c r="L20" i="61"/>
  <c r="K20" i="61" s="1"/>
  <c r="F20" i="61"/>
  <c r="G20" i="61"/>
  <c r="H20" i="61"/>
  <c r="I20" i="61"/>
  <c r="J20" i="61"/>
  <c r="E20" i="61"/>
  <c r="J38" i="62" l="1"/>
  <c r="J39" i="62"/>
  <c r="J40" i="62"/>
  <c r="J41" i="62"/>
  <c r="J42" i="62"/>
  <c r="J43" i="62"/>
  <c r="J44" i="62"/>
  <c r="J45" i="62"/>
  <c r="J46" i="62"/>
  <c r="J47" i="62"/>
  <c r="J48" i="62"/>
  <c r="J49" i="62"/>
  <c r="J50" i="62"/>
  <c r="J51" i="62"/>
  <c r="J52" i="62"/>
  <c r="J53" i="62"/>
  <c r="J54" i="62"/>
  <c r="J37" i="62"/>
  <c r="J14" i="62"/>
  <c r="J15" i="62"/>
  <c r="J16" i="62"/>
  <c r="J17" i="62"/>
  <c r="J18" i="62"/>
  <c r="J19" i="62"/>
  <c r="J20" i="62"/>
  <c r="J21" i="62"/>
  <c r="J22" i="62"/>
  <c r="J23" i="62"/>
  <c r="J24" i="62"/>
  <c r="J25" i="62"/>
  <c r="J26" i="62"/>
  <c r="J13" i="62"/>
  <c r="AE20" i="74" l="1"/>
  <c r="AE21" i="74"/>
  <c r="AE22" i="74"/>
  <c r="AE23" i="74"/>
  <c r="AE24" i="74"/>
  <c r="AE25" i="74"/>
  <c r="Y20" i="74"/>
  <c r="Y21" i="74"/>
  <c r="Y22" i="74"/>
  <c r="Y23" i="74"/>
  <c r="Y24" i="74"/>
  <c r="Y25" i="74"/>
  <c r="S20" i="74"/>
  <c r="S21" i="74"/>
  <c r="S22" i="74"/>
  <c r="S23" i="74"/>
  <c r="S24" i="74"/>
  <c r="S25" i="74"/>
  <c r="C20" i="74"/>
  <c r="C21" i="74"/>
  <c r="C22" i="74"/>
  <c r="C23" i="74"/>
  <c r="C24" i="74"/>
  <c r="C25" i="74"/>
  <c r="D20" i="61"/>
  <c r="Y16" i="69" l="1"/>
  <c r="Y15" i="69"/>
  <c r="Y14" i="69"/>
  <c r="Y12" i="69"/>
  <c r="V16" i="69"/>
  <c r="V15" i="69"/>
  <c r="V14" i="69"/>
  <c r="V13" i="69"/>
  <c r="V12" i="69"/>
  <c r="V11" i="69"/>
  <c r="S16" i="69"/>
  <c r="S15" i="69"/>
  <c r="S14" i="69"/>
  <c r="S13" i="69"/>
  <c r="S12" i="69"/>
  <c r="S11" i="69"/>
  <c r="P16" i="69"/>
  <c r="P15" i="69"/>
  <c r="P14" i="69"/>
  <c r="P13" i="69"/>
  <c r="P12" i="69"/>
  <c r="P11" i="69"/>
  <c r="M11" i="69"/>
  <c r="J16" i="69"/>
  <c r="J15" i="69"/>
  <c r="J14" i="69"/>
  <c r="J13" i="69"/>
  <c r="J12" i="69"/>
  <c r="J11" i="69"/>
  <c r="G16" i="69"/>
  <c r="G15" i="69"/>
  <c r="G14" i="69"/>
  <c r="G13" i="69"/>
  <c r="G12" i="69"/>
  <c r="G11" i="69"/>
  <c r="O11" i="69"/>
  <c r="O12" i="69"/>
  <c r="O13" i="69"/>
  <c r="O14" i="69"/>
  <c r="O15" i="69"/>
  <c r="O16" i="69"/>
  <c r="M16" i="69" s="1"/>
  <c r="N11" i="69"/>
  <c r="N12" i="69"/>
  <c r="N13" i="69"/>
  <c r="M13" i="69" s="1"/>
  <c r="N14" i="69"/>
  <c r="M14" i="69" s="1"/>
  <c r="N15" i="69"/>
  <c r="N16" i="69"/>
  <c r="E11" i="69"/>
  <c r="F11" i="69"/>
  <c r="E12" i="69"/>
  <c r="D12" i="69" s="1"/>
  <c r="F12" i="69"/>
  <c r="E13" i="69"/>
  <c r="F13" i="69"/>
  <c r="E14" i="69"/>
  <c r="D14" i="69" s="1"/>
  <c r="F14" i="69"/>
  <c r="E15" i="69"/>
  <c r="D15" i="69" s="1"/>
  <c r="F15" i="69"/>
  <c r="E16" i="69"/>
  <c r="D16" i="69" s="1"/>
  <c r="F16" i="69"/>
  <c r="C15" i="5"/>
  <c r="D15" i="5"/>
  <c r="E15" i="5"/>
  <c r="F15" i="5"/>
  <c r="G15" i="5"/>
  <c r="H15" i="5"/>
  <c r="I15" i="5"/>
  <c r="J15" i="5"/>
  <c r="K15" i="5"/>
  <c r="L15" i="5"/>
  <c r="M15" i="5"/>
  <c r="D14" i="5"/>
  <c r="E14" i="5"/>
  <c r="F14" i="5"/>
  <c r="G14" i="5"/>
  <c r="H14" i="5"/>
  <c r="I14" i="5"/>
  <c r="J14" i="5"/>
  <c r="K14" i="5"/>
  <c r="L14" i="5"/>
  <c r="M14" i="5"/>
  <c r="C14" i="5"/>
  <c r="C13" i="5"/>
  <c r="D13" i="5"/>
  <c r="E13" i="5"/>
  <c r="F13" i="5"/>
  <c r="G13" i="5"/>
  <c r="H13" i="5"/>
  <c r="I13" i="5"/>
  <c r="J13" i="5"/>
  <c r="K13" i="5"/>
  <c r="L13" i="5"/>
  <c r="M13" i="5"/>
  <c r="D12" i="5"/>
  <c r="E12" i="5"/>
  <c r="F12" i="5"/>
  <c r="G12" i="5"/>
  <c r="H12" i="5"/>
  <c r="I12" i="5"/>
  <c r="J12" i="5"/>
  <c r="K12" i="5"/>
  <c r="L12" i="5"/>
  <c r="M12" i="5"/>
  <c r="C12" i="5"/>
  <c r="C11" i="5"/>
  <c r="D11" i="5"/>
  <c r="E11" i="5"/>
  <c r="F11" i="5"/>
  <c r="G11" i="5"/>
  <c r="H11" i="5"/>
  <c r="I11" i="5"/>
  <c r="J11" i="5"/>
  <c r="K11" i="5"/>
  <c r="L11" i="5"/>
  <c r="M11" i="5"/>
  <c r="D10" i="5"/>
  <c r="E10" i="5"/>
  <c r="F10" i="5"/>
  <c r="G10" i="5"/>
  <c r="H10" i="5"/>
  <c r="I10" i="5"/>
  <c r="J10" i="5"/>
  <c r="K10" i="5"/>
  <c r="L10" i="5"/>
  <c r="M10" i="5"/>
  <c r="C10" i="5"/>
  <c r="E32" i="5"/>
  <c r="C83" i="62"/>
  <c r="M49" i="71"/>
  <c r="M12" i="69" l="1"/>
  <c r="D13" i="69"/>
  <c r="M15" i="69"/>
  <c r="D11" i="69"/>
  <c r="F508" i="70"/>
  <c r="G496" i="70"/>
  <c r="H496" i="70"/>
  <c r="I496" i="70"/>
  <c r="J496" i="70"/>
  <c r="K496" i="70"/>
  <c r="L496" i="70"/>
  <c r="M496" i="70"/>
  <c r="N496" i="70"/>
  <c r="O496" i="70"/>
  <c r="P496" i="70"/>
  <c r="Q496" i="70"/>
  <c r="R496" i="70"/>
  <c r="S496" i="70"/>
  <c r="T496" i="70"/>
  <c r="U496" i="70"/>
  <c r="V496" i="70"/>
  <c r="W496" i="70"/>
  <c r="X496" i="70"/>
  <c r="Y496" i="70"/>
  <c r="Z496" i="70"/>
  <c r="AA496" i="70"/>
  <c r="G497" i="70"/>
  <c r="H497" i="70"/>
  <c r="I497" i="70"/>
  <c r="J497" i="70"/>
  <c r="K497" i="70"/>
  <c r="L497" i="70"/>
  <c r="M497" i="70"/>
  <c r="N497" i="70"/>
  <c r="O497" i="70"/>
  <c r="P497" i="70"/>
  <c r="Q497" i="70"/>
  <c r="R497" i="70"/>
  <c r="S497" i="70"/>
  <c r="T497" i="70"/>
  <c r="U497" i="70"/>
  <c r="V497" i="70"/>
  <c r="W497" i="70"/>
  <c r="X497" i="70"/>
  <c r="Y497" i="70"/>
  <c r="Z497" i="70"/>
  <c r="AA497" i="70"/>
  <c r="G498" i="70"/>
  <c r="H498" i="70"/>
  <c r="I498" i="70"/>
  <c r="J498" i="70"/>
  <c r="K498" i="70"/>
  <c r="L498" i="70"/>
  <c r="M498" i="70"/>
  <c r="N498" i="70"/>
  <c r="O498" i="70"/>
  <c r="P498" i="70"/>
  <c r="Q498" i="70"/>
  <c r="R498" i="70"/>
  <c r="S498" i="70"/>
  <c r="T498" i="70"/>
  <c r="U498" i="70"/>
  <c r="V498" i="70"/>
  <c r="W498" i="70"/>
  <c r="X498" i="70"/>
  <c r="Y498" i="70"/>
  <c r="Z498" i="70"/>
  <c r="AA498" i="70"/>
  <c r="G499" i="70"/>
  <c r="H499" i="70"/>
  <c r="I499" i="70"/>
  <c r="J499" i="70"/>
  <c r="K499" i="70"/>
  <c r="L499" i="70"/>
  <c r="M499" i="70"/>
  <c r="N499" i="70"/>
  <c r="O499" i="70"/>
  <c r="P499" i="70"/>
  <c r="Q499" i="70"/>
  <c r="R499" i="70"/>
  <c r="S499" i="70"/>
  <c r="T499" i="70"/>
  <c r="U499" i="70"/>
  <c r="V499" i="70"/>
  <c r="W499" i="70"/>
  <c r="X499" i="70"/>
  <c r="Y499" i="70"/>
  <c r="Z499" i="70"/>
  <c r="AA499" i="70"/>
  <c r="G500" i="70"/>
  <c r="H500" i="70"/>
  <c r="I500" i="70"/>
  <c r="J500" i="70"/>
  <c r="K500" i="70"/>
  <c r="L500" i="70"/>
  <c r="M500" i="70"/>
  <c r="N500" i="70"/>
  <c r="O500" i="70"/>
  <c r="P500" i="70"/>
  <c r="Q500" i="70"/>
  <c r="R500" i="70"/>
  <c r="S500" i="70"/>
  <c r="T500" i="70"/>
  <c r="U500" i="70"/>
  <c r="V500" i="70"/>
  <c r="W500" i="70"/>
  <c r="X500" i="70"/>
  <c r="Y500" i="70"/>
  <c r="Z500" i="70"/>
  <c r="AA500" i="70"/>
  <c r="G501" i="70"/>
  <c r="H501" i="70"/>
  <c r="I501" i="70"/>
  <c r="J501" i="70"/>
  <c r="K501" i="70"/>
  <c r="L501" i="70"/>
  <c r="M501" i="70"/>
  <c r="N501" i="70"/>
  <c r="O501" i="70"/>
  <c r="P501" i="70"/>
  <c r="Q501" i="70"/>
  <c r="R501" i="70"/>
  <c r="S501" i="70"/>
  <c r="T501" i="70"/>
  <c r="U501" i="70"/>
  <c r="V501" i="70"/>
  <c r="W501" i="70"/>
  <c r="X501" i="70"/>
  <c r="Y501" i="70"/>
  <c r="Z501" i="70"/>
  <c r="AA501" i="70"/>
  <c r="G502" i="70"/>
  <c r="H502" i="70"/>
  <c r="I502" i="70"/>
  <c r="J502" i="70"/>
  <c r="K502" i="70"/>
  <c r="L502" i="70"/>
  <c r="M502" i="70"/>
  <c r="M494" i="70" s="1"/>
  <c r="N502" i="70"/>
  <c r="O502" i="70"/>
  <c r="P502" i="70"/>
  <c r="Q502" i="70"/>
  <c r="R502" i="70"/>
  <c r="S502" i="70"/>
  <c r="T502" i="70"/>
  <c r="U502" i="70"/>
  <c r="V502" i="70"/>
  <c r="W502" i="70"/>
  <c r="X502" i="70"/>
  <c r="Y502" i="70"/>
  <c r="Y494" i="70" s="1"/>
  <c r="Z502" i="70"/>
  <c r="AA502" i="70"/>
  <c r="G503" i="70"/>
  <c r="H503" i="70"/>
  <c r="I503" i="70"/>
  <c r="J503" i="70"/>
  <c r="K503" i="70"/>
  <c r="L503" i="70"/>
  <c r="M503" i="70"/>
  <c r="N503" i="70"/>
  <c r="O503" i="70"/>
  <c r="P503" i="70"/>
  <c r="Q503" i="70"/>
  <c r="R503" i="70"/>
  <c r="S503" i="70"/>
  <c r="T503" i="70"/>
  <c r="U503" i="70"/>
  <c r="V503" i="70"/>
  <c r="W503" i="70"/>
  <c r="X503" i="70"/>
  <c r="Y503" i="70"/>
  <c r="Z503" i="70"/>
  <c r="AA503" i="70"/>
  <c r="G504" i="70"/>
  <c r="H504" i="70"/>
  <c r="I504" i="70"/>
  <c r="J504" i="70"/>
  <c r="K504" i="70"/>
  <c r="L504" i="70"/>
  <c r="M504" i="70"/>
  <c r="N504" i="70"/>
  <c r="O504" i="70"/>
  <c r="P504" i="70"/>
  <c r="Q504" i="70"/>
  <c r="R504" i="70"/>
  <c r="S504" i="70"/>
  <c r="T504" i="70"/>
  <c r="U504" i="70"/>
  <c r="V504" i="70"/>
  <c r="W504" i="70"/>
  <c r="X504" i="70"/>
  <c r="Y504" i="70"/>
  <c r="Z504" i="70"/>
  <c r="AA504" i="70"/>
  <c r="AA495" i="70"/>
  <c r="Z495" i="70"/>
  <c r="Y495" i="70"/>
  <c r="X495" i="70"/>
  <c r="W495" i="70"/>
  <c r="V495" i="70"/>
  <c r="U495" i="70"/>
  <c r="T495" i="70"/>
  <c r="S495" i="70"/>
  <c r="R495" i="70"/>
  <c r="Q495" i="70"/>
  <c r="P495" i="70"/>
  <c r="O495" i="70"/>
  <c r="N495" i="70"/>
  <c r="M495" i="70"/>
  <c r="L495" i="70"/>
  <c r="K495" i="70"/>
  <c r="J495" i="70"/>
  <c r="I495" i="70"/>
  <c r="H495" i="70"/>
  <c r="G495" i="70"/>
  <c r="G478" i="70"/>
  <c r="H478" i="70"/>
  <c r="I478" i="70"/>
  <c r="J478" i="70"/>
  <c r="K478" i="70"/>
  <c r="L478" i="70"/>
  <c r="M478" i="70"/>
  <c r="N478" i="70"/>
  <c r="O478" i="70"/>
  <c r="P478" i="70"/>
  <c r="Q478" i="70"/>
  <c r="R478" i="70"/>
  <c r="S478" i="70"/>
  <c r="T478" i="70"/>
  <c r="U478" i="70"/>
  <c r="V478" i="70"/>
  <c r="W478" i="70"/>
  <c r="X478" i="70"/>
  <c r="Y478" i="70"/>
  <c r="Z478" i="70"/>
  <c r="AA478" i="70"/>
  <c r="G479" i="70"/>
  <c r="H479" i="70"/>
  <c r="I479" i="70"/>
  <c r="J479" i="70"/>
  <c r="K479" i="70"/>
  <c r="L479" i="70"/>
  <c r="M479" i="70"/>
  <c r="N479" i="70"/>
  <c r="O479" i="70"/>
  <c r="P479" i="70"/>
  <c r="Q479" i="70"/>
  <c r="R479" i="70"/>
  <c r="S479" i="70"/>
  <c r="T479" i="70"/>
  <c r="U479" i="70"/>
  <c r="V479" i="70"/>
  <c r="W479" i="70"/>
  <c r="X479" i="70"/>
  <c r="Y479" i="70"/>
  <c r="Z479" i="70"/>
  <c r="AA479" i="70"/>
  <c r="G480" i="70"/>
  <c r="H480" i="70"/>
  <c r="I480" i="70"/>
  <c r="J480" i="70"/>
  <c r="K480" i="70"/>
  <c r="L480" i="70"/>
  <c r="M480" i="70"/>
  <c r="N480" i="70"/>
  <c r="O480" i="70"/>
  <c r="P480" i="70"/>
  <c r="Q480" i="70"/>
  <c r="R480" i="70"/>
  <c r="S480" i="70"/>
  <c r="T480" i="70"/>
  <c r="U480" i="70"/>
  <c r="V480" i="70"/>
  <c r="W480" i="70"/>
  <c r="X480" i="70"/>
  <c r="Y480" i="70"/>
  <c r="Z480" i="70"/>
  <c r="AA480" i="70"/>
  <c r="G481" i="70"/>
  <c r="H481" i="70"/>
  <c r="I481" i="70"/>
  <c r="J481" i="70"/>
  <c r="K481" i="70"/>
  <c r="L481" i="70"/>
  <c r="M481" i="70"/>
  <c r="N481" i="70"/>
  <c r="O481" i="70"/>
  <c r="P481" i="70"/>
  <c r="Q481" i="70"/>
  <c r="R481" i="70"/>
  <c r="S481" i="70"/>
  <c r="T481" i="70"/>
  <c r="U481" i="70"/>
  <c r="V481" i="70"/>
  <c r="W481" i="70"/>
  <c r="X481" i="70"/>
  <c r="Y481" i="70"/>
  <c r="Z481" i="70"/>
  <c r="AA481" i="70"/>
  <c r="G482" i="70"/>
  <c r="H482" i="70"/>
  <c r="I482" i="70"/>
  <c r="J482" i="70"/>
  <c r="K482" i="70"/>
  <c r="L482" i="70"/>
  <c r="M482" i="70"/>
  <c r="N482" i="70"/>
  <c r="O482" i="70"/>
  <c r="P482" i="70"/>
  <c r="Q482" i="70"/>
  <c r="R482" i="70"/>
  <c r="S482" i="70"/>
  <c r="T482" i="70"/>
  <c r="U482" i="70"/>
  <c r="V482" i="70"/>
  <c r="W482" i="70"/>
  <c r="X482" i="70"/>
  <c r="Y482" i="70"/>
  <c r="Z482" i="70"/>
  <c r="AA482" i="70"/>
  <c r="G483" i="70"/>
  <c r="H483" i="70"/>
  <c r="I483" i="70"/>
  <c r="J483" i="70"/>
  <c r="K483" i="70"/>
  <c r="L483" i="70"/>
  <c r="M483" i="70"/>
  <c r="N483" i="70"/>
  <c r="O483" i="70"/>
  <c r="P483" i="70"/>
  <c r="Q483" i="70"/>
  <c r="R483" i="70"/>
  <c r="S483" i="70"/>
  <c r="T483" i="70"/>
  <c r="U483" i="70"/>
  <c r="V483" i="70"/>
  <c r="W483" i="70"/>
  <c r="X483" i="70"/>
  <c r="Y483" i="70"/>
  <c r="Z483" i="70"/>
  <c r="AA483" i="70"/>
  <c r="G484" i="70"/>
  <c r="H484" i="70"/>
  <c r="I484" i="70"/>
  <c r="J484" i="70"/>
  <c r="K484" i="70"/>
  <c r="L484" i="70"/>
  <c r="M484" i="70"/>
  <c r="N484" i="70"/>
  <c r="O484" i="70"/>
  <c r="P484" i="70"/>
  <c r="Q484" i="70"/>
  <c r="R484" i="70"/>
  <c r="S484" i="70"/>
  <c r="T484" i="70"/>
  <c r="U484" i="70"/>
  <c r="V484" i="70"/>
  <c r="W484" i="70"/>
  <c r="X484" i="70"/>
  <c r="Y484" i="70"/>
  <c r="Z484" i="70"/>
  <c r="AA484" i="70"/>
  <c r="G485" i="70"/>
  <c r="H485" i="70"/>
  <c r="I485" i="70"/>
  <c r="J485" i="70"/>
  <c r="K485" i="70"/>
  <c r="L485" i="70"/>
  <c r="M485" i="70"/>
  <c r="N485" i="70"/>
  <c r="O485" i="70"/>
  <c r="P485" i="70"/>
  <c r="Q485" i="70"/>
  <c r="R485" i="70"/>
  <c r="S485" i="70"/>
  <c r="T485" i="70"/>
  <c r="U485" i="70"/>
  <c r="V485" i="70"/>
  <c r="W485" i="70"/>
  <c r="X485" i="70"/>
  <c r="Y485" i="70"/>
  <c r="Z485" i="70"/>
  <c r="AA485" i="70"/>
  <c r="G486" i="70"/>
  <c r="H486" i="70"/>
  <c r="I486" i="70"/>
  <c r="J486" i="70"/>
  <c r="K486" i="70"/>
  <c r="L486" i="70"/>
  <c r="M486" i="70"/>
  <c r="N486" i="70"/>
  <c r="O486" i="70"/>
  <c r="P486" i="70"/>
  <c r="Q486" i="70"/>
  <c r="R486" i="70"/>
  <c r="S486" i="70"/>
  <c r="T486" i="70"/>
  <c r="U486" i="70"/>
  <c r="V486" i="70"/>
  <c r="W486" i="70"/>
  <c r="X486" i="70"/>
  <c r="Y486" i="70"/>
  <c r="Z486" i="70"/>
  <c r="AA486" i="70"/>
  <c r="G487" i="70"/>
  <c r="H487" i="70"/>
  <c r="I487" i="70"/>
  <c r="J487" i="70"/>
  <c r="K487" i="70"/>
  <c r="L487" i="70"/>
  <c r="M487" i="70"/>
  <c r="N487" i="70"/>
  <c r="O487" i="70"/>
  <c r="P487" i="70"/>
  <c r="Q487" i="70"/>
  <c r="R487" i="70"/>
  <c r="S487" i="70"/>
  <c r="T487" i="70"/>
  <c r="U487" i="70"/>
  <c r="V487" i="70"/>
  <c r="W487" i="70"/>
  <c r="X487" i="70"/>
  <c r="Y487" i="70"/>
  <c r="Z487" i="70"/>
  <c r="AA487" i="70"/>
  <c r="G488" i="70"/>
  <c r="H488" i="70"/>
  <c r="I488" i="70"/>
  <c r="J488" i="70"/>
  <c r="K488" i="70"/>
  <c r="L488" i="70"/>
  <c r="M488" i="70"/>
  <c r="N488" i="70"/>
  <c r="O488" i="70"/>
  <c r="P488" i="70"/>
  <c r="Q488" i="70"/>
  <c r="R488" i="70"/>
  <c r="S488" i="70"/>
  <c r="T488" i="70"/>
  <c r="U488" i="70"/>
  <c r="V488" i="70"/>
  <c r="W488" i="70"/>
  <c r="X488" i="70"/>
  <c r="Y488" i="70"/>
  <c r="Z488" i="70"/>
  <c r="AA488" i="70"/>
  <c r="G489" i="70"/>
  <c r="H489" i="70"/>
  <c r="I489" i="70"/>
  <c r="J489" i="70"/>
  <c r="K489" i="70"/>
  <c r="L489" i="70"/>
  <c r="M489" i="70"/>
  <c r="N489" i="70"/>
  <c r="O489" i="70"/>
  <c r="P489" i="70"/>
  <c r="Q489" i="70"/>
  <c r="R489" i="70"/>
  <c r="S489" i="70"/>
  <c r="T489" i="70"/>
  <c r="U489" i="70"/>
  <c r="V489" i="70"/>
  <c r="W489" i="70"/>
  <c r="X489" i="70"/>
  <c r="Y489" i="70"/>
  <c r="Z489" i="70"/>
  <c r="AA489" i="70"/>
  <c r="G490" i="70"/>
  <c r="H490" i="70"/>
  <c r="I490" i="70"/>
  <c r="J490" i="70"/>
  <c r="K490" i="70"/>
  <c r="L490" i="70"/>
  <c r="M490" i="70"/>
  <c r="N490" i="70"/>
  <c r="O490" i="70"/>
  <c r="P490" i="70"/>
  <c r="Q490" i="70"/>
  <c r="R490" i="70"/>
  <c r="S490" i="70"/>
  <c r="T490" i="70"/>
  <c r="U490" i="70"/>
  <c r="V490" i="70"/>
  <c r="W490" i="70"/>
  <c r="X490" i="70"/>
  <c r="Y490" i="70"/>
  <c r="Z490" i="70"/>
  <c r="AA490" i="70"/>
  <c r="AA477" i="70"/>
  <c r="Z477" i="70"/>
  <c r="Y477" i="70"/>
  <c r="X477" i="70"/>
  <c r="W477" i="70"/>
  <c r="V477" i="70"/>
  <c r="U477" i="70"/>
  <c r="T477" i="70"/>
  <c r="S477" i="70"/>
  <c r="R477" i="70"/>
  <c r="Q477" i="70"/>
  <c r="P477" i="70"/>
  <c r="O477" i="70"/>
  <c r="N477" i="70"/>
  <c r="M477" i="70"/>
  <c r="L477" i="70"/>
  <c r="K477" i="70"/>
  <c r="J477" i="70"/>
  <c r="J475" i="70" s="1"/>
  <c r="J473" i="70" s="1"/>
  <c r="I477" i="70"/>
  <c r="H477" i="70"/>
  <c r="G477" i="70"/>
  <c r="F156" i="70"/>
  <c r="F112" i="70" s="1"/>
  <c r="G144" i="70"/>
  <c r="H144" i="70"/>
  <c r="I144" i="70"/>
  <c r="J144" i="70"/>
  <c r="K144" i="70"/>
  <c r="L144" i="70"/>
  <c r="M144" i="70"/>
  <c r="M100" i="70" s="1"/>
  <c r="M31" i="70" s="1"/>
  <c r="N144" i="70"/>
  <c r="O144" i="70"/>
  <c r="P144" i="70"/>
  <c r="Q144" i="70"/>
  <c r="R144" i="70"/>
  <c r="R100" i="70" s="1"/>
  <c r="R31" i="70" s="1"/>
  <c r="S144" i="70"/>
  <c r="T144" i="70"/>
  <c r="U144" i="70"/>
  <c r="V144" i="70"/>
  <c r="W144" i="70"/>
  <c r="X144" i="70"/>
  <c r="Y144" i="70"/>
  <c r="Y100" i="70" s="1"/>
  <c r="Y31" i="70" s="1"/>
  <c r="Z144" i="70"/>
  <c r="AA144" i="70"/>
  <c r="G145" i="70"/>
  <c r="H145" i="70"/>
  <c r="I145" i="70"/>
  <c r="I101" i="70" s="1"/>
  <c r="I32" i="70" s="1"/>
  <c r="J145" i="70"/>
  <c r="K145" i="70"/>
  <c r="L145" i="70"/>
  <c r="M145" i="70"/>
  <c r="N145" i="70"/>
  <c r="O145" i="70"/>
  <c r="P145" i="70"/>
  <c r="P101" i="70" s="1"/>
  <c r="P32" i="70" s="1"/>
  <c r="Q145" i="70"/>
  <c r="R145" i="70"/>
  <c r="S145" i="70"/>
  <c r="T145" i="70"/>
  <c r="U145" i="70"/>
  <c r="U101" i="70" s="1"/>
  <c r="U32" i="70" s="1"/>
  <c r="V145" i="70"/>
  <c r="W145" i="70"/>
  <c r="X145" i="70"/>
  <c r="Y145" i="70"/>
  <c r="Z145" i="70"/>
  <c r="AA145" i="70"/>
  <c r="G146" i="70"/>
  <c r="G102" i="70" s="1"/>
  <c r="G33" i="70" s="1"/>
  <c r="H146" i="70"/>
  <c r="I146" i="70"/>
  <c r="J146" i="70"/>
  <c r="K146" i="70"/>
  <c r="L146" i="70"/>
  <c r="L102" i="70" s="1"/>
  <c r="L33" i="70" s="1"/>
  <c r="M146" i="70"/>
  <c r="N146" i="70"/>
  <c r="O146" i="70"/>
  <c r="P146" i="70"/>
  <c r="Q146" i="70"/>
  <c r="R146" i="70"/>
  <c r="S146" i="70"/>
  <c r="S102" i="70" s="1"/>
  <c r="S33" i="70" s="1"/>
  <c r="T146" i="70"/>
  <c r="U146" i="70"/>
  <c r="V146" i="70"/>
  <c r="W146" i="70"/>
  <c r="X146" i="70"/>
  <c r="X102" i="70" s="1"/>
  <c r="X33" i="70" s="1"/>
  <c r="Y146" i="70"/>
  <c r="Z146" i="70"/>
  <c r="AA146" i="70"/>
  <c r="G147" i="70"/>
  <c r="H147" i="70"/>
  <c r="I147" i="70"/>
  <c r="J147" i="70"/>
  <c r="J103" i="70" s="1"/>
  <c r="J34" i="70" s="1"/>
  <c r="K147" i="70"/>
  <c r="L147" i="70"/>
  <c r="M147" i="70"/>
  <c r="N147" i="70"/>
  <c r="O147" i="70"/>
  <c r="O103" i="70" s="1"/>
  <c r="O34" i="70" s="1"/>
  <c r="O28" i="70" s="1"/>
  <c r="P147" i="70"/>
  <c r="Q147" i="70"/>
  <c r="R147" i="70"/>
  <c r="S147" i="70"/>
  <c r="T147" i="70"/>
  <c r="U147" i="70"/>
  <c r="V147" i="70"/>
  <c r="V103" i="70" s="1"/>
  <c r="V34" i="70" s="1"/>
  <c r="W147" i="70"/>
  <c r="X147" i="70"/>
  <c r="Y147" i="70"/>
  <c r="Z147" i="70"/>
  <c r="AA147" i="70"/>
  <c r="AA103" i="70" s="1"/>
  <c r="AA34" i="70" s="1"/>
  <c r="G148" i="70"/>
  <c r="H148" i="70"/>
  <c r="I148" i="70"/>
  <c r="J148" i="70"/>
  <c r="K148" i="70"/>
  <c r="L148" i="70"/>
  <c r="M148" i="70"/>
  <c r="M104" i="70" s="1"/>
  <c r="M35" i="70" s="1"/>
  <c r="N148" i="70"/>
  <c r="O148" i="70"/>
  <c r="P148" i="70"/>
  <c r="Q148" i="70"/>
  <c r="R148" i="70"/>
  <c r="R104" i="70" s="1"/>
  <c r="R35" i="70" s="1"/>
  <c r="S148" i="70"/>
  <c r="T148" i="70"/>
  <c r="U148" i="70"/>
  <c r="V148" i="70"/>
  <c r="W148" i="70"/>
  <c r="X148" i="70"/>
  <c r="Y148" i="70"/>
  <c r="Y104" i="70" s="1"/>
  <c r="Y35" i="70" s="1"/>
  <c r="Z148" i="70"/>
  <c r="AA148" i="70"/>
  <c r="G149" i="70"/>
  <c r="H149" i="70"/>
  <c r="I149" i="70"/>
  <c r="I105" i="70" s="1"/>
  <c r="I36" i="70" s="1"/>
  <c r="J149" i="70"/>
  <c r="K149" i="70"/>
  <c r="L149" i="70"/>
  <c r="M149" i="70"/>
  <c r="N149" i="70"/>
  <c r="O149" i="70"/>
  <c r="P149" i="70"/>
  <c r="P105" i="70" s="1"/>
  <c r="P36" i="70" s="1"/>
  <c r="Q149" i="70"/>
  <c r="R149" i="70"/>
  <c r="S149" i="70"/>
  <c r="T149" i="70"/>
  <c r="U149" i="70"/>
  <c r="U105" i="70" s="1"/>
  <c r="U36" i="70" s="1"/>
  <c r="V149" i="70"/>
  <c r="W149" i="70"/>
  <c r="X149" i="70"/>
  <c r="Y149" i="70"/>
  <c r="Z149" i="70"/>
  <c r="AA149" i="70"/>
  <c r="G150" i="70"/>
  <c r="G106" i="70" s="1"/>
  <c r="G37" i="70" s="1"/>
  <c r="H150" i="70"/>
  <c r="I150" i="70"/>
  <c r="J150" i="70"/>
  <c r="K150" i="70"/>
  <c r="L150" i="70"/>
  <c r="L106" i="70" s="1"/>
  <c r="L37" i="70" s="1"/>
  <c r="M150" i="70"/>
  <c r="N150" i="70"/>
  <c r="O150" i="70"/>
  <c r="P150" i="70"/>
  <c r="Q150" i="70"/>
  <c r="R150" i="70"/>
  <c r="S150" i="70"/>
  <c r="S106" i="70" s="1"/>
  <c r="S37" i="70" s="1"/>
  <c r="T150" i="70"/>
  <c r="U150" i="70"/>
  <c r="V150" i="70"/>
  <c r="W150" i="70"/>
  <c r="X150" i="70"/>
  <c r="X106" i="70" s="1"/>
  <c r="X37" i="70" s="1"/>
  <c r="Y150" i="70"/>
  <c r="Z150" i="70"/>
  <c r="AA150" i="70"/>
  <c r="G151" i="70"/>
  <c r="H151" i="70"/>
  <c r="I151" i="70"/>
  <c r="J151" i="70"/>
  <c r="J107" i="70" s="1"/>
  <c r="J38" i="70" s="1"/>
  <c r="K151" i="70"/>
  <c r="L151" i="70"/>
  <c r="M151" i="70"/>
  <c r="N151" i="70"/>
  <c r="O151" i="70"/>
  <c r="O107" i="70" s="1"/>
  <c r="O38" i="70" s="1"/>
  <c r="P151" i="70"/>
  <c r="Q151" i="70"/>
  <c r="R151" i="70"/>
  <c r="S151" i="70"/>
  <c r="T151" i="70"/>
  <c r="U151" i="70"/>
  <c r="V151" i="70"/>
  <c r="V107" i="70" s="1"/>
  <c r="V38" i="70" s="1"/>
  <c r="W151" i="70"/>
  <c r="X151" i="70"/>
  <c r="Y151" i="70"/>
  <c r="Z151" i="70"/>
  <c r="AA151" i="70"/>
  <c r="AA107" i="70" s="1"/>
  <c r="AA38" i="70" s="1"/>
  <c r="G152" i="70"/>
  <c r="H152" i="70"/>
  <c r="I152" i="70"/>
  <c r="J152" i="70"/>
  <c r="K152" i="70"/>
  <c r="L152" i="70"/>
  <c r="M152" i="70"/>
  <c r="M108" i="70" s="1"/>
  <c r="M39" i="70" s="1"/>
  <c r="N152" i="70"/>
  <c r="O152" i="70"/>
  <c r="P152" i="70"/>
  <c r="Q152" i="70"/>
  <c r="R152" i="70"/>
  <c r="R108" i="70" s="1"/>
  <c r="R39" i="70" s="1"/>
  <c r="S152" i="70"/>
  <c r="T152" i="70"/>
  <c r="U152" i="70"/>
  <c r="V152" i="70"/>
  <c r="W152" i="70"/>
  <c r="X152" i="70"/>
  <c r="Y152" i="70"/>
  <c r="Y108" i="70" s="1"/>
  <c r="Y39" i="70" s="1"/>
  <c r="Z152" i="70"/>
  <c r="AA152" i="70"/>
  <c r="AA143" i="70"/>
  <c r="AA99" i="70" s="1"/>
  <c r="AA30" i="70" s="1"/>
  <c r="Z143" i="70"/>
  <c r="Z99" i="70" s="1"/>
  <c r="Z30" i="70" s="1"/>
  <c r="Y143" i="70"/>
  <c r="Y99" i="70" s="1"/>
  <c r="Y30" i="70" s="1"/>
  <c r="X143" i="70"/>
  <c r="W143" i="70"/>
  <c r="V143" i="70"/>
  <c r="U143" i="70"/>
  <c r="T143" i="70"/>
  <c r="S143" i="70"/>
  <c r="R143" i="70"/>
  <c r="R99" i="70" s="1"/>
  <c r="R30" i="70" s="1"/>
  <c r="Q143" i="70"/>
  <c r="P143" i="70"/>
  <c r="O143" i="70"/>
  <c r="O99" i="70" s="1"/>
  <c r="O30" i="70" s="1"/>
  <c r="N143" i="70"/>
  <c r="N99" i="70" s="1"/>
  <c r="N30" i="70" s="1"/>
  <c r="M143" i="70"/>
  <c r="M99" i="70" s="1"/>
  <c r="M30" i="70" s="1"/>
  <c r="L143" i="70"/>
  <c r="K143" i="70"/>
  <c r="J143" i="70"/>
  <c r="I143" i="70"/>
  <c r="H143" i="70"/>
  <c r="G143" i="70"/>
  <c r="G126" i="70"/>
  <c r="G82" i="70" s="1"/>
  <c r="G13" i="70" s="1"/>
  <c r="H126" i="70"/>
  <c r="I126" i="70"/>
  <c r="J126" i="70"/>
  <c r="K126" i="70"/>
  <c r="K82" i="70" s="1"/>
  <c r="K13" i="70" s="1"/>
  <c r="L126" i="70"/>
  <c r="L82" i="70" s="1"/>
  <c r="L13" i="70" s="1"/>
  <c r="M126" i="70"/>
  <c r="N126" i="70"/>
  <c r="O126" i="70"/>
  <c r="P126" i="70"/>
  <c r="Q126" i="70"/>
  <c r="R126" i="70"/>
  <c r="S126" i="70"/>
  <c r="S82" i="70" s="1"/>
  <c r="S13" i="70" s="1"/>
  <c r="T126" i="70"/>
  <c r="U126" i="70"/>
  <c r="V126" i="70"/>
  <c r="W126" i="70"/>
  <c r="W82" i="70" s="1"/>
  <c r="W13" i="70" s="1"/>
  <c r="X126" i="70"/>
  <c r="X82" i="70" s="1"/>
  <c r="X13" i="70" s="1"/>
  <c r="Y126" i="70"/>
  <c r="Z126" i="70"/>
  <c r="AA126" i="70"/>
  <c r="G127" i="70"/>
  <c r="H127" i="70"/>
  <c r="I127" i="70"/>
  <c r="J127" i="70"/>
  <c r="J83" i="70" s="1"/>
  <c r="J14" i="70" s="1"/>
  <c r="K127" i="70"/>
  <c r="L127" i="70"/>
  <c r="M127" i="70"/>
  <c r="N127" i="70"/>
  <c r="N83" i="70" s="1"/>
  <c r="N14" i="70" s="1"/>
  <c r="O127" i="70"/>
  <c r="O83" i="70" s="1"/>
  <c r="O14" i="70" s="1"/>
  <c r="P127" i="70"/>
  <c r="Q127" i="70"/>
  <c r="R127" i="70"/>
  <c r="S127" i="70"/>
  <c r="T127" i="70"/>
  <c r="U127" i="70"/>
  <c r="V127" i="70"/>
  <c r="V83" i="70" s="1"/>
  <c r="V14" i="70" s="1"/>
  <c r="W127" i="70"/>
  <c r="X127" i="70"/>
  <c r="Y127" i="70"/>
  <c r="Z127" i="70"/>
  <c r="Z83" i="70" s="1"/>
  <c r="Z14" i="70" s="1"/>
  <c r="AA127" i="70"/>
  <c r="AA83" i="70" s="1"/>
  <c r="AA14" i="70" s="1"/>
  <c r="G128" i="70"/>
  <c r="H128" i="70"/>
  <c r="I128" i="70"/>
  <c r="J128" i="70"/>
  <c r="K128" i="70"/>
  <c r="L128" i="70"/>
  <c r="M128" i="70"/>
  <c r="M84" i="70" s="1"/>
  <c r="M15" i="70" s="1"/>
  <c r="N128" i="70"/>
  <c r="O128" i="70"/>
  <c r="P128" i="70"/>
  <c r="Q128" i="70"/>
  <c r="Q84" i="70" s="1"/>
  <c r="Q15" i="70" s="1"/>
  <c r="R128" i="70"/>
  <c r="R84" i="70" s="1"/>
  <c r="R15" i="70" s="1"/>
  <c r="S128" i="70"/>
  <c r="T128" i="70"/>
  <c r="U128" i="70"/>
  <c r="V128" i="70"/>
  <c r="W128" i="70"/>
  <c r="X128" i="70"/>
  <c r="Y128" i="70"/>
  <c r="Y84" i="70" s="1"/>
  <c r="Y15" i="70" s="1"/>
  <c r="Z128" i="70"/>
  <c r="AA128" i="70"/>
  <c r="G129" i="70"/>
  <c r="H129" i="70"/>
  <c r="H85" i="70" s="1"/>
  <c r="H16" i="70" s="1"/>
  <c r="I129" i="70"/>
  <c r="I85" i="70" s="1"/>
  <c r="I16" i="70" s="1"/>
  <c r="J129" i="70"/>
  <c r="K129" i="70"/>
  <c r="L129" i="70"/>
  <c r="M129" i="70"/>
  <c r="N129" i="70"/>
  <c r="O129" i="70"/>
  <c r="P129" i="70"/>
  <c r="P85" i="70" s="1"/>
  <c r="P16" i="70" s="1"/>
  <c r="Q129" i="70"/>
  <c r="R129" i="70"/>
  <c r="S129" i="70"/>
  <c r="T129" i="70"/>
  <c r="T85" i="70" s="1"/>
  <c r="T16" i="70" s="1"/>
  <c r="U129" i="70"/>
  <c r="U85" i="70" s="1"/>
  <c r="U16" i="70" s="1"/>
  <c r="V129" i="70"/>
  <c r="W129" i="70"/>
  <c r="X129" i="70"/>
  <c r="Y129" i="70"/>
  <c r="Z129" i="70"/>
  <c r="AA129" i="70"/>
  <c r="G130" i="70"/>
  <c r="G86" i="70" s="1"/>
  <c r="G17" i="70" s="1"/>
  <c r="H130" i="70"/>
  <c r="I130" i="70"/>
  <c r="J130" i="70"/>
  <c r="K130" i="70"/>
  <c r="L130" i="70"/>
  <c r="L86" i="70" s="1"/>
  <c r="L17" i="70" s="1"/>
  <c r="M130" i="70"/>
  <c r="N130" i="70"/>
  <c r="O130" i="70"/>
  <c r="P130" i="70"/>
  <c r="Q130" i="70"/>
  <c r="R130" i="70"/>
  <c r="S130" i="70"/>
  <c r="S86" i="70" s="1"/>
  <c r="S17" i="70" s="1"/>
  <c r="T130" i="70"/>
  <c r="U130" i="70"/>
  <c r="V130" i="70"/>
  <c r="W130" i="70"/>
  <c r="W86" i="70" s="1"/>
  <c r="W17" i="70" s="1"/>
  <c r="X130" i="70"/>
  <c r="X86" i="70" s="1"/>
  <c r="X17" i="70" s="1"/>
  <c r="Y130" i="70"/>
  <c r="Z130" i="70"/>
  <c r="AA130" i="70"/>
  <c r="G131" i="70"/>
  <c r="H131" i="70"/>
  <c r="I131" i="70"/>
  <c r="J131" i="70"/>
  <c r="J87" i="70" s="1"/>
  <c r="J18" i="70" s="1"/>
  <c r="K131" i="70"/>
  <c r="L131" i="70"/>
  <c r="M131" i="70"/>
  <c r="N131" i="70"/>
  <c r="N87" i="70" s="1"/>
  <c r="N18" i="70" s="1"/>
  <c r="O131" i="70"/>
  <c r="O87" i="70" s="1"/>
  <c r="O18" i="70" s="1"/>
  <c r="P131" i="70"/>
  <c r="Q131" i="70"/>
  <c r="R131" i="70"/>
  <c r="S131" i="70"/>
  <c r="T131" i="70"/>
  <c r="U131" i="70"/>
  <c r="V131" i="70"/>
  <c r="V87" i="70" s="1"/>
  <c r="V18" i="70" s="1"/>
  <c r="W131" i="70"/>
  <c r="X131" i="70"/>
  <c r="Y131" i="70"/>
  <c r="Z131" i="70"/>
  <c r="Z87" i="70" s="1"/>
  <c r="Z18" i="70" s="1"/>
  <c r="AA131" i="70"/>
  <c r="AA87" i="70" s="1"/>
  <c r="AA18" i="70" s="1"/>
  <c r="G132" i="70"/>
  <c r="H132" i="70"/>
  <c r="I132" i="70"/>
  <c r="J132" i="70"/>
  <c r="K132" i="70"/>
  <c r="L132" i="70"/>
  <c r="M132" i="70"/>
  <c r="M88" i="70" s="1"/>
  <c r="M19" i="70" s="1"/>
  <c r="N132" i="70"/>
  <c r="O132" i="70"/>
  <c r="P132" i="70"/>
  <c r="Q132" i="70"/>
  <c r="Q88" i="70" s="1"/>
  <c r="Q19" i="70" s="1"/>
  <c r="R132" i="70"/>
  <c r="R88" i="70" s="1"/>
  <c r="R19" i="70" s="1"/>
  <c r="S132" i="70"/>
  <c r="T132" i="70"/>
  <c r="U132" i="70"/>
  <c r="V132" i="70"/>
  <c r="W132" i="70"/>
  <c r="X132" i="70"/>
  <c r="Y132" i="70"/>
  <c r="Y88" i="70" s="1"/>
  <c r="Y19" i="70" s="1"/>
  <c r="Z132" i="70"/>
  <c r="AA132" i="70"/>
  <c r="G133" i="70"/>
  <c r="H133" i="70"/>
  <c r="H89" i="70" s="1"/>
  <c r="H20" i="70" s="1"/>
  <c r="I133" i="70"/>
  <c r="I89" i="70" s="1"/>
  <c r="I20" i="70" s="1"/>
  <c r="J133" i="70"/>
  <c r="K133" i="70"/>
  <c r="L133" i="70"/>
  <c r="M133" i="70"/>
  <c r="N133" i="70"/>
  <c r="O133" i="70"/>
  <c r="P133" i="70"/>
  <c r="P89" i="70" s="1"/>
  <c r="P20" i="70" s="1"/>
  <c r="Q133" i="70"/>
  <c r="R133" i="70"/>
  <c r="S133" i="70"/>
  <c r="T133" i="70"/>
  <c r="U133" i="70"/>
  <c r="U89" i="70" s="1"/>
  <c r="U20" i="70" s="1"/>
  <c r="V133" i="70"/>
  <c r="W133" i="70"/>
  <c r="X133" i="70"/>
  <c r="Y133" i="70"/>
  <c r="Z133" i="70"/>
  <c r="AA133" i="70"/>
  <c r="G134" i="70"/>
  <c r="G90" i="70" s="1"/>
  <c r="G21" i="70" s="1"/>
  <c r="H134" i="70"/>
  <c r="I134" i="70"/>
  <c r="J134" i="70"/>
  <c r="K134" i="70"/>
  <c r="K90" i="70" s="1"/>
  <c r="K21" i="70" s="1"/>
  <c r="L134" i="70"/>
  <c r="L90" i="70" s="1"/>
  <c r="L21" i="70" s="1"/>
  <c r="M134" i="70"/>
  <c r="N134" i="70"/>
  <c r="O134" i="70"/>
  <c r="P134" i="70"/>
  <c r="Q134" i="70"/>
  <c r="R134" i="70"/>
  <c r="S134" i="70"/>
  <c r="S90" i="70" s="1"/>
  <c r="S21" i="70" s="1"/>
  <c r="T134" i="70"/>
  <c r="U134" i="70"/>
  <c r="V134" i="70"/>
  <c r="W134" i="70"/>
  <c r="W90" i="70" s="1"/>
  <c r="W21" i="70" s="1"/>
  <c r="X134" i="70"/>
  <c r="X90" i="70" s="1"/>
  <c r="X21" i="70" s="1"/>
  <c r="Y134" i="70"/>
  <c r="Z134" i="70"/>
  <c r="AA134" i="70"/>
  <c r="G135" i="70"/>
  <c r="H135" i="70"/>
  <c r="I135" i="70"/>
  <c r="J135" i="70"/>
  <c r="J91" i="70" s="1"/>
  <c r="J22" i="70" s="1"/>
  <c r="K135" i="70"/>
  <c r="L135" i="70"/>
  <c r="M135" i="70"/>
  <c r="N135" i="70"/>
  <c r="N91" i="70" s="1"/>
  <c r="N22" i="70" s="1"/>
  <c r="O135" i="70"/>
  <c r="O91" i="70" s="1"/>
  <c r="O22" i="70" s="1"/>
  <c r="P135" i="70"/>
  <c r="Q135" i="70"/>
  <c r="R135" i="70"/>
  <c r="R91" i="70" s="1"/>
  <c r="R22" i="70" s="1"/>
  <c r="S135" i="70"/>
  <c r="T135" i="70"/>
  <c r="U135" i="70"/>
  <c r="V135" i="70"/>
  <c r="V91" i="70" s="1"/>
  <c r="V22" i="70" s="1"/>
  <c r="W135" i="70"/>
  <c r="X135" i="70"/>
  <c r="Y135" i="70"/>
  <c r="Z135" i="70"/>
  <c r="Z91" i="70" s="1"/>
  <c r="Z22" i="70" s="1"/>
  <c r="AA135" i="70"/>
  <c r="AA91" i="70" s="1"/>
  <c r="AA22" i="70" s="1"/>
  <c r="G136" i="70"/>
  <c r="H136" i="70"/>
  <c r="I136" i="70"/>
  <c r="I92" i="70" s="1"/>
  <c r="I23" i="70" s="1"/>
  <c r="J136" i="70"/>
  <c r="K136" i="70"/>
  <c r="L136" i="70"/>
  <c r="M136" i="70"/>
  <c r="M92" i="70" s="1"/>
  <c r="M23" i="70" s="1"/>
  <c r="N136" i="70"/>
  <c r="O136" i="70"/>
  <c r="P136" i="70"/>
  <c r="Q136" i="70"/>
  <c r="Q92" i="70" s="1"/>
  <c r="Q23" i="70" s="1"/>
  <c r="R136" i="70"/>
  <c r="R92" i="70" s="1"/>
  <c r="R23" i="70" s="1"/>
  <c r="S136" i="70"/>
  <c r="T136" i="70"/>
  <c r="U136" i="70"/>
  <c r="U92" i="70" s="1"/>
  <c r="U23" i="70" s="1"/>
  <c r="V136" i="70"/>
  <c r="W136" i="70"/>
  <c r="X136" i="70"/>
  <c r="Y136" i="70"/>
  <c r="Y92" i="70" s="1"/>
  <c r="Y23" i="70" s="1"/>
  <c r="Z136" i="70"/>
  <c r="AA136" i="70"/>
  <c r="G137" i="70"/>
  <c r="H137" i="70"/>
  <c r="H93" i="70" s="1"/>
  <c r="H24" i="70" s="1"/>
  <c r="I137" i="70"/>
  <c r="I93" i="70" s="1"/>
  <c r="I24" i="70" s="1"/>
  <c r="J137" i="70"/>
  <c r="K137" i="70"/>
  <c r="L137" i="70"/>
  <c r="L93" i="70" s="1"/>
  <c r="L24" i="70" s="1"/>
  <c r="M137" i="70"/>
  <c r="N137" i="70"/>
  <c r="O137" i="70"/>
  <c r="P137" i="70"/>
  <c r="P93" i="70" s="1"/>
  <c r="P24" i="70" s="1"/>
  <c r="Q137" i="70"/>
  <c r="R137" i="70"/>
  <c r="S137" i="70"/>
  <c r="T137" i="70"/>
  <c r="T93" i="70" s="1"/>
  <c r="T24" i="70" s="1"/>
  <c r="U137" i="70"/>
  <c r="U93" i="70" s="1"/>
  <c r="U24" i="70" s="1"/>
  <c r="V137" i="70"/>
  <c r="W137" i="70"/>
  <c r="W93" i="70" s="1"/>
  <c r="W24" i="70" s="1"/>
  <c r="X137" i="70"/>
  <c r="X93" i="70" s="1"/>
  <c r="X24" i="70" s="1"/>
  <c r="Y137" i="70"/>
  <c r="Z137" i="70"/>
  <c r="AA137" i="70"/>
  <c r="G138" i="70"/>
  <c r="G94" i="70" s="1"/>
  <c r="G25" i="70" s="1"/>
  <c r="H138" i="70"/>
  <c r="I138" i="70"/>
  <c r="J138" i="70"/>
  <c r="K138" i="70"/>
  <c r="K94" i="70" s="1"/>
  <c r="K25" i="70" s="1"/>
  <c r="L138" i="70"/>
  <c r="L94" i="70" s="1"/>
  <c r="L25" i="70" s="1"/>
  <c r="M138" i="70"/>
  <c r="N138" i="70"/>
  <c r="N94" i="70" s="1"/>
  <c r="N25" i="70" s="1"/>
  <c r="O138" i="70"/>
  <c r="O94" i="70" s="1"/>
  <c r="O25" i="70" s="1"/>
  <c r="P138" i="70"/>
  <c r="Q138" i="70"/>
  <c r="R138" i="70"/>
  <c r="S138" i="70"/>
  <c r="S94" i="70" s="1"/>
  <c r="S25" i="70" s="1"/>
  <c r="T138" i="70"/>
  <c r="U138" i="70"/>
  <c r="V138" i="70"/>
  <c r="W138" i="70"/>
  <c r="W94" i="70" s="1"/>
  <c r="W25" i="70" s="1"/>
  <c r="X138" i="70"/>
  <c r="X94" i="70" s="1"/>
  <c r="X25" i="70" s="1"/>
  <c r="Y138" i="70"/>
  <c r="Z138" i="70"/>
  <c r="Z94" i="70" s="1"/>
  <c r="Z25" i="70" s="1"/>
  <c r="AA138" i="70"/>
  <c r="AA94" i="70" s="1"/>
  <c r="AA25" i="70" s="1"/>
  <c r="H125" i="70"/>
  <c r="I125" i="70"/>
  <c r="J125" i="70"/>
  <c r="K125" i="70"/>
  <c r="K81" i="70" s="1"/>
  <c r="K12" i="70" s="1"/>
  <c r="L125" i="70"/>
  <c r="M125" i="70"/>
  <c r="N125" i="70"/>
  <c r="O125" i="70"/>
  <c r="O81" i="70" s="1"/>
  <c r="O12" i="70" s="1"/>
  <c r="P125" i="70"/>
  <c r="P81" i="70" s="1"/>
  <c r="P12" i="70" s="1"/>
  <c r="P10" i="70" s="1"/>
  <c r="P8" i="70" s="1"/>
  <c r="Q125" i="70"/>
  <c r="Q123" i="70" s="1"/>
  <c r="Q121" i="70" s="1"/>
  <c r="R125" i="70"/>
  <c r="S125" i="70"/>
  <c r="T125" i="70"/>
  <c r="U125" i="70"/>
  <c r="V125" i="70"/>
  <c r="V81" i="70" s="1"/>
  <c r="V12" i="70" s="1"/>
  <c r="W125" i="70"/>
  <c r="X125" i="70"/>
  <c r="Y125" i="70"/>
  <c r="Z125" i="70"/>
  <c r="AA125" i="70"/>
  <c r="AA81" i="70" s="1"/>
  <c r="AA12" i="70" s="1"/>
  <c r="G125" i="70"/>
  <c r="G81" i="70" s="1"/>
  <c r="G12" i="70" s="1"/>
  <c r="Z108" i="70"/>
  <c r="Z39" i="70" s="1"/>
  <c r="X108" i="70"/>
  <c r="X39" i="70" s="1"/>
  <c r="S108" i="70"/>
  <c r="S39" i="70" s="1"/>
  <c r="P108" i="70"/>
  <c r="P39" i="70" s="1"/>
  <c r="O108" i="70"/>
  <c r="O39" i="70" s="1"/>
  <c r="N108" i="70"/>
  <c r="N39" i="70" s="1"/>
  <c r="L108" i="70"/>
  <c r="L39" i="70" s="1"/>
  <c r="G108" i="70"/>
  <c r="G39" i="70" s="1"/>
  <c r="Y107" i="70"/>
  <c r="Y38" i="70" s="1"/>
  <c r="X107" i="70"/>
  <c r="X38" i="70" s="1"/>
  <c r="W107" i="70"/>
  <c r="W38" i="70" s="1"/>
  <c r="U107" i="70"/>
  <c r="U38" i="70" s="1"/>
  <c r="Q107" i="70"/>
  <c r="Q38" i="70" s="1"/>
  <c r="P107" i="70"/>
  <c r="P38" i="70" s="1"/>
  <c r="M107" i="70"/>
  <c r="M38" i="70" s="1"/>
  <c r="K107" i="70"/>
  <c r="K38" i="70" s="1"/>
  <c r="I107" i="70"/>
  <c r="I38" i="70" s="1"/>
  <c r="Y106" i="70"/>
  <c r="Y37" i="70" s="1"/>
  <c r="Y29" i="70" s="1"/>
  <c r="Y27" i="70" s="1"/>
  <c r="V106" i="70"/>
  <c r="V37" i="70" s="1"/>
  <c r="U106" i="70"/>
  <c r="U37" i="70" s="1"/>
  <c r="T106" i="70"/>
  <c r="T37" i="70" s="1"/>
  <c r="R106" i="70"/>
  <c r="R37" i="70" s="1"/>
  <c r="M106" i="70"/>
  <c r="M37" i="70" s="1"/>
  <c r="J106" i="70"/>
  <c r="J37" i="70" s="1"/>
  <c r="I106" i="70"/>
  <c r="I37" i="70" s="1"/>
  <c r="H106" i="70"/>
  <c r="H37" i="70" s="1"/>
  <c r="AA105" i="70"/>
  <c r="AA36" i="70" s="1"/>
  <c r="W105" i="70"/>
  <c r="W36" i="70" s="1"/>
  <c r="V105" i="70"/>
  <c r="V36" i="70" s="1"/>
  <c r="S105" i="70"/>
  <c r="S36" i="70" s="1"/>
  <c r="Q105" i="70"/>
  <c r="Q36" i="70" s="1"/>
  <c r="O105" i="70"/>
  <c r="O36" i="70" s="1"/>
  <c r="J105" i="70"/>
  <c r="J36" i="70" s="1"/>
  <c r="G105" i="70"/>
  <c r="G36" i="70" s="1"/>
  <c r="AA104" i="70"/>
  <c r="AA35" i="70" s="1"/>
  <c r="Z104" i="70"/>
  <c r="Z35" i="70" s="1"/>
  <c r="X104" i="70"/>
  <c r="X35" i="70" s="1"/>
  <c r="S104" i="70"/>
  <c r="S35" i="70" s="1"/>
  <c r="P104" i="70"/>
  <c r="P35" i="70" s="1"/>
  <c r="O104" i="70"/>
  <c r="O35" i="70" s="1"/>
  <c r="N104" i="70"/>
  <c r="N35" i="70" s="1"/>
  <c r="L104" i="70"/>
  <c r="L35" i="70" s="1"/>
  <c r="H104" i="70"/>
  <c r="H35" i="70" s="1"/>
  <c r="G104" i="70"/>
  <c r="G35" i="70" s="1"/>
  <c r="Y103" i="70"/>
  <c r="Y34" i="70" s="1"/>
  <c r="W103" i="70"/>
  <c r="W34" i="70" s="1"/>
  <c r="U103" i="70"/>
  <c r="U34" i="70" s="1"/>
  <c r="P103" i="70"/>
  <c r="P34" i="70" s="1"/>
  <c r="M103" i="70"/>
  <c r="M34" i="70" s="1"/>
  <c r="L103" i="70"/>
  <c r="L34" i="70" s="1"/>
  <c r="K103" i="70"/>
  <c r="K34" i="70" s="1"/>
  <c r="I103" i="70"/>
  <c r="I34" i="70" s="1"/>
  <c r="Y102" i="70"/>
  <c r="Y33" i="70" s="1"/>
  <c r="V102" i="70"/>
  <c r="V33" i="70" s="1"/>
  <c r="U102" i="70"/>
  <c r="U33" i="70" s="1"/>
  <c r="T102" i="70"/>
  <c r="T33" i="70" s="1"/>
  <c r="R102" i="70"/>
  <c r="R33" i="70" s="1"/>
  <c r="N102" i="70"/>
  <c r="N33" i="70" s="1"/>
  <c r="M102" i="70"/>
  <c r="M33" i="70" s="1"/>
  <c r="M29" i="70" s="1"/>
  <c r="M27" i="70" s="1"/>
  <c r="J102" i="70"/>
  <c r="J33" i="70" s="1"/>
  <c r="H102" i="70"/>
  <c r="H33" i="70" s="1"/>
  <c r="AA101" i="70"/>
  <c r="AA32" i="70" s="1"/>
  <c r="V101" i="70"/>
  <c r="V32" i="70" s="1"/>
  <c r="S101" i="70"/>
  <c r="S32" i="70" s="1"/>
  <c r="R101" i="70"/>
  <c r="R32" i="70" s="1"/>
  <c r="Q101" i="70"/>
  <c r="Q32" i="70" s="1"/>
  <c r="O101" i="70"/>
  <c r="O32" i="70" s="1"/>
  <c r="J101" i="70"/>
  <c r="J32" i="70" s="1"/>
  <c r="G101" i="70"/>
  <c r="G32" i="70" s="1"/>
  <c r="AA100" i="70"/>
  <c r="AA31" i="70" s="1"/>
  <c r="Z100" i="70"/>
  <c r="Z31" i="70" s="1"/>
  <c r="X100" i="70"/>
  <c r="X31" i="70" s="1"/>
  <c r="T100" i="70"/>
  <c r="T31" i="70" s="1"/>
  <c r="S100" i="70"/>
  <c r="P100" i="70"/>
  <c r="P31" i="70" s="1"/>
  <c r="N100" i="70"/>
  <c r="N31" i="70" s="1"/>
  <c r="L100" i="70"/>
  <c r="L31" i="70" s="1"/>
  <c r="G100" i="70"/>
  <c r="G31" i="70" s="1"/>
  <c r="X99" i="70"/>
  <c r="X30" i="70" s="1"/>
  <c r="W99" i="70"/>
  <c r="W30" i="70" s="1"/>
  <c r="V99" i="70"/>
  <c r="V30" i="70" s="1"/>
  <c r="S99" i="70"/>
  <c r="S30" i="70" s="1"/>
  <c r="P99" i="70"/>
  <c r="P30" i="70" s="1"/>
  <c r="L99" i="70"/>
  <c r="L30" i="70" s="1"/>
  <c r="K99" i="70"/>
  <c r="K30" i="70" s="1"/>
  <c r="J99" i="70"/>
  <c r="J30" i="70" s="1"/>
  <c r="G99" i="70"/>
  <c r="G30" i="70" s="1"/>
  <c r="G93" i="70"/>
  <c r="G24" i="70" s="1"/>
  <c r="J93" i="70"/>
  <c r="J24" i="70" s="1"/>
  <c r="K93" i="70"/>
  <c r="K24" i="70" s="1"/>
  <c r="O93" i="70"/>
  <c r="O24" i="70" s="1"/>
  <c r="Q93" i="70"/>
  <c r="Q24" i="70" s="1"/>
  <c r="R93" i="70"/>
  <c r="R24" i="70" s="1"/>
  <c r="S93" i="70"/>
  <c r="S24" i="70" s="1"/>
  <c r="V93" i="70"/>
  <c r="V24" i="70" s="1"/>
  <c r="AA93" i="70"/>
  <c r="AA24" i="70" s="1"/>
  <c r="H94" i="70"/>
  <c r="H25" i="70" s="1"/>
  <c r="I94" i="70"/>
  <c r="I25" i="70" s="1"/>
  <c r="J94" i="70"/>
  <c r="J25" i="70" s="1"/>
  <c r="M94" i="70"/>
  <c r="M25" i="70" s="1"/>
  <c r="R94" i="70"/>
  <c r="R25" i="70" s="1"/>
  <c r="T94" i="70"/>
  <c r="T25" i="70" s="1"/>
  <c r="U94" i="70"/>
  <c r="U25" i="70" s="1"/>
  <c r="V94" i="70"/>
  <c r="V25" i="70" s="1"/>
  <c r="Y94" i="70"/>
  <c r="Y25" i="70" s="1"/>
  <c r="I91" i="70"/>
  <c r="I22" i="70" s="1"/>
  <c r="K91" i="70"/>
  <c r="K22" i="70" s="1"/>
  <c r="L91" i="70"/>
  <c r="L22" i="70" s="1"/>
  <c r="M91" i="70"/>
  <c r="M22" i="70" s="1"/>
  <c r="P91" i="70"/>
  <c r="P22" i="70" s="1"/>
  <c r="Q91" i="70"/>
  <c r="Q22" i="70" s="1"/>
  <c r="U91" i="70"/>
  <c r="U22" i="70" s="1"/>
  <c r="W91" i="70"/>
  <c r="W22" i="70" s="1"/>
  <c r="X91" i="70"/>
  <c r="X22" i="70" s="1"/>
  <c r="Y91" i="70"/>
  <c r="Y22" i="70" s="1"/>
  <c r="G92" i="70"/>
  <c r="G23" i="70" s="1"/>
  <c r="H92" i="70"/>
  <c r="H23" i="70" s="1"/>
  <c r="L92" i="70"/>
  <c r="L23" i="70" s="1"/>
  <c r="N92" i="70"/>
  <c r="N23" i="70" s="1"/>
  <c r="O92" i="70"/>
  <c r="O23" i="70" s="1"/>
  <c r="P92" i="70"/>
  <c r="P23" i="70" s="1"/>
  <c r="S92" i="70"/>
  <c r="S23" i="70" s="1"/>
  <c r="T92" i="70"/>
  <c r="T23" i="70" s="1"/>
  <c r="X92" i="70"/>
  <c r="X23" i="70" s="1"/>
  <c r="Z92" i="70"/>
  <c r="Z23" i="70" s="1"/>
  <c r="AA92" i="70"/>
  <c r="AA23" i="70" s="1"/>
  <c r="H82" i="70"/>
  <c r="H13" i="70" s="1"/>
  <c r="I82" i="70"/>
  <c r="I13" i="70" s="1"/>
  <c r="J82" i="70"/>
  <c r="J13" i="70" s="1"/>
  <c r="M82" i="70"/>
  <c r="M13" i="70" s="1"/>
  <c r="M11" i="70" s="1"/>
  <c r="N82" i="70"/>
  <c r="N13" i="70" s="1"/>
  <c r="O82" i="70"/>
  <c r="O13" i="70" s="1"/>
  <c r="R82" i="70"/>
  <c r="R13" i="70" s="1"/>
  <c r="T82" i="70"/>
  <c r="T13" i="70" s="1"/>
  <c r="U82" i="70"/>
  <c r="U13" i="70" s="1"/>
  <c r="V82" i="70"/>
  <c r="V13" i="70" s="1"/>
  <c r="Y82" i="70"/>
  <c r="Y13" i="70" s="1"/>
  <c r="Z82" i="70"/>
  <c r="Z13" i="70" s="1"/>
  <c r="AA82" i="70"/>
  <c r="AA13" i="70" s="1"/>
  <c r="I83" i="70"/>
  <c r="I14" i="70" s="1"/>
  <c r="K83" i="70"/>
  <c r="K14" i="70" s="1"/>
  <c r="L83" i="70"/>
  <c r="L14" i="70" s="1"/>
  <c r="M83" i="70"/>
  <c r="M14" i="70" s="1"/>
  <c r="P83" i="70"/>
  <c r="P14" i="70" s="1"/>
  <c r="Q83" i="70"/>
  <c r="Q14" i="70" s="1"/>
  <c r="R83" i="70"/>
  <c r="R14" i="70" s="1"/>
  <c r="U83" i="70"/>
  <c r="U14" i="70" s="1"/>
  <c r="W83" i="70"/>
  <c r="W14" i="70" s="1"/>
  <c r="X83" i="70"/>
  <c r="X14" i="70" s="1"/>
  <c r="Y83" i="70"/>
  <c r="Y14" i="70" s="1"/>
  <c r="G84" i="70"/>
  <c r="G15" i="70" s="1"/>
  <c r="H84" i="70"/>
  <c r="H15" i="70" s="1"/>
  <c r="I84" i="70"/>
  <c r="I15" i="70" s="1"/>
  <c r="L84" i="70"/>
  <c r="L15" i="70" s="1"/>
  <c r="N84" i="70"/>
  <c r="N15" i="70" s="1"/>
  <c r="O84" i="70"/>
  <c r="O15" i="70" s="1"/>
  <c r="P84" i="70"/>
  <c r="P15" i="70" s="1"/>
  <c r="S84" i="70"/>
  <c r="S15" i="70" s="1"/>
  <c r="T84" i="70"/>
  <c r="T15" i="70" s="1"/>
  <c r="U84" i="70"/>
  <c r="U15" i="70" s="1"/>
  <c r="X84" i="70"/>
  <c r="X15" i="70" s="1"/>
  <c r="Z84" i="70"/>
  <c r="Z15" i="70" s="1"/>
  <c r="AA84" i="70"/>
  <c r="AA15" i="70" s="1"/>
  <c r="G85" i="70"/>
  <c r="G16" i="70" s="1"/>
  <c r="J85" i="70"/>
  <c r="J16" i="70" s="1"/>
  <c r="K85" i="70"/>
  <c r="K16" i="70" s="1"/>
  <c r="L85" i="70"/>
  <c r="L16" i="70" s="1"/>
  <c r="L10" i="70" s="1"/>
  <c r="L8" i="70" s="1"/>
  <c r="O85" i="70"/>
  <c r="O16" i="70" s="1"/>
  <c r="Q85" i="70"/>
  <c r="Q16" i="70" s="1"/>
  <c r="R85" i="70"/>
  <c r="R16" i="70" s="1"/>
  <c r="S85" i="70"/>
  <c r="S16" i="70" s="1"/>
  <c r="V85" i="70"/>
  <c r="V16" i="70" s="1"/>
  <c r="W85" i="70"/>
  <c r="W16" i="70" s="1"/>
  <c r="X85" i="70"/>
  <c r="X16" i="70" s="1"/>
  <c r="AA85" i="70"/>
  <c r="AA16" i="70" s="1"/>
  <c r="H86" i="70"/>
  <c r="H17" i="70" s="1"/>
  <c r="I86" i="70"/>
  <c r="I17" i="70" s="1"/>
  <c r="J86" i="70"/>
  <c r="J17" i="70" s="1"/>
  <c r="K86" i="70"/>
  <c r="K17" i="70" s="1"/>
  <c r="M86" i="70"/>
  <c r="M17" i="70" s="1"/>
  <c r="N86" i="70"/>
  <c r="N17" i="70" s="1"/>
  <c r="O86" i="70"/>
  <c r="O17" i="70" s="1"/>
  <c r="R86" i="70"/>
  <c r="R17" i="70" s="1"/>
  <c r="T86" i="70"/>
  <c r="T17" i="70" s="1"/>
  <c r="T11" i="70" s="1"/>
  <c r="T9" i="70" s="1"/>
  <c r="U86" i="70"/>
  <c r="U17" i="70" s="1"/>
  <c r="V86" i="70"/>
  <c r="V17" i="70" s="1"/>
  <c r="Y86" i="70"/>
  <c r="Y17" i="70" s="1"/>
  <c r="Z86" i="70"/>
  <c r="Z17" i="70" s="1"/>
  <c r="AA86" i="70"/>
  <c r="AA17" i="70" s="1"/>
  <c r="I87" i="70"/>
  <c r="I18" i="70" s="1"/>
  <c r="K87" i="70"/>
  <c r="K18" i="70" s="1"/>
  <c r="L87" i="70"/>
  <c r="L18" i="70" s="1"/>
  <c r="M87" i="70"/>
  <c r="M18" i="70" s="1"/>
  <c r="P87" i="70"/>
  <c r="P18" i="70" s="1"/>
  <c r="Q87" i="70"/>
  <c r="Q18" i="70" s="1"/>
  <c r="R87" i="70"/>
  <c r="R18" i="70" s="1"/>
  <c r="U87" i="70"/>
  <c r="U18" i="70" s="1"/>
  <c r="W87" i="70"/>
  <c r="W18" i="70" s="1"/>
  <c r="X87" i="70"/>
  <c r="X18" i="70" s="1"/>
  <c r="Y87" i="70"/>
  <c r="Y18" i="70" s="1"/>
  <c r="G88" i="70"/>
  <c r="G19" i="70" s="1"/>
  <c r="H88" i="70"/>
  <c r="H19" i="70" s="1"/>
  <c r="H11" i="70" s="1"/>
  <c r="H9" i="70" s="1"/>
  <c r="I88" i="70"/>
  <c r="I19" i="70" s="1"/>
  <c r="L88" i="70"/>
  <c r="L19" i="70" s="1"/>
  <c r="N88" i="70"/>
  <c r="N19" i="70" s="1"/>
  <c r="O88" i="70"/>
  <c r="O19" i="70" s="1"/>
  <c r="P88" i="70"/>
  <c r="P19" i="70" s="1"/>
  <c r="S88" i="70"/>
  <c r="S19" i="70" s="1"/>
  <c r="S11" i="70" s="1"/>
  <c r="S9" i="70" s="1"/>
  <c r="T88" i="70"/>
  <c r="T19" i="70" s="1"/>
  <c r="U88" i="70"/>
  <c r="U19" i="70" s="1"/>
  <c r="U11" i="70" s="1"/>
  <c r="U9" i="70" s="1"/>
  <c r="X88" i="70"/>
  <c r="X19" i="70" s="1"/>
  <c r="Z88" i="70"/>
  <c r="AA88" i="70"/>
  <c r="AA19" i="70" s="1"/>
  <c r="G89" i="70"/>
  <c r="G20" i="70" s="1"/>
  <c r="J89" i="70"/>
  <c r="J20" i="70" s="1"/>
  <c r="J10" i="70" s="1"/>
  <c r="J8" i="70" s="1"/>
  <c r="K89" i="70"/>
  <c r="K20" i="70" s="1"/>
  <c r="L89" i="70"/>
  <c r="L20" i="70" s="1"/>
  <c r="O89" i="70"/>
  <c r="O20" i="70" s="1"/>
  <c r="Q89" i="70"/>
  <c r="Q20" i="70" s="1"/>
  <c r="R89" i="70"/>
  <c r="R20" i="70" s="1"/>
  <c r="S89" i="70"/>
  <c r="S20" i="70" s="1"/>
  <c r="T89" i="70"/>
  <c r="T20" i="70" s="1"/>
  <c r="V89" i="70"/>
  <c r="V20" i="70" s="1"/>
  <c r="W89" i="70"/>
  <c r="W20" i="70" s="1"/>
  <c r="X89" i="70"/>
  <c r="X20" i="70" s="1"/>
  <c r="AA89" i="70"/>
  <c r="AA20" i="70" s="1"/>
  <c r="H90" i="70"/>
  <c r="H21" i="70" s="1"/>
  <c r="I90" i="70"/>
  <c r="I21" i="70" s="1"/>
  <c r="J90" i="70"/>
  <c r="J21" i="70" s="1"/>
  <c r="M90" i="70"/>
  <c r="M21" i="70" s="1"/>
  <c r="N90" i="70"/>
  <c r="N21" i="70" s="1"/>
  <c r="O90" i="70"/>
  <c r="O21" i="70" s="1"/>
  <c r="O11" i="70" s="1"/>
  <c r="O9" i="70" s="1"/>
  <c r="R90" i="70"/>
  <c r="R21" i="70" s="1"/>
  <c r="T90" i="70"/>
  <c r="T21" i="70" s="1"/>
  <c r="U90" i="70"/>
  <c r="U21" i="70" s="1"/>
  <c r="V90" i="70"/>
  <c r="V21" i="70" s="1"/>
  <c r="Y90" i="70"/>
  <c r="Y21" i="70" s="1"/>
  <c r="Z90" i="70"/>
  <c r="Z21" i="70" s="1"/>
  <c r="AA90" i="70"/>
  <c r="AA21" i="70" s="1"/>
  <c r="AA11" i="70" s="1"/>
  <c r="AA9" i="70" s="1"/>
  <c r="I81" i="70"/>
  <c r="I12" i="70" s="1"/>
  <c r="J81" i="70"/>
  <c r="J12" i="70" s="1"/>
  <c r="L81" i="70"/>
  <c r="L12" i="70" s="1"/>
  <c r="M81" i="70"/>
  <c r="M12" i="70" s="1"/>
  <c r="S81" i="70"/>
  <c r="S12" i="70" s="1"/>
  <c r="U81" i="70"/>
  <c r="U12" i="70" s="1"/>
  <c r="W81" i="70"/>
  <c r="W12" i="70" s="1"/>
  <c r="X81" i="70"/>
  <c r="Y81" i="70"/>
  <c r="Y12" i="70" s="1"/>
  <c r="J28" i="70"/>
  <c r="J26" i="70" s="1"/>
  <c r="Y11" i="70"/>
  <c r="Y9" i="70" s="1"/>
  <c r="AA890" i="70"/>
  <c r="AA888" i="70" s="1"/>
  <c r="Z890" i="70"/>
  <c r="Z888" i="70" s="1"/>
  <c r="Y890" i="70"/>
  <c r="X890" i="70"/>
  <c r="X888" i="70" s="1"/>
  <c r="W890" i="70"/>
  <c r="W888" i="70" s="1"/>
  <c r="V890" i="70"/>
  <c r="V888" i="70" s="1"/>
  <c r="U890" i="70"/>
  <c r="T890" i="70"/>
  <c r="T888" i="70" s="1"/>
  <c r="S890" i="70"/>
  <c r="R890" i="70"/>
  <c r="Q890" i="70"/>
  <c r="Q888" i="70" s="1"/>
  <c r="P890" i="70"/>
  <c r="O890" i="70"/>
  <c r="O888" i="70" s="1"/>
  <c r="N890" i="70"/>
  <c r="N888" i="70" s="1"/>
  <c r="M890" i="70"/>
  <c r="M888" i="70" s="1"/>
  <c r="L890" i="70"/>
  <c r="L888" i="70" s="1"/>
  <c r="K890" i="70"/>
  <c r="K888" i="70" s="1"/>
  <c r="J890" i="70"/>
  <c r="J888" i="70" s="1"/>
  <c r="I890" i="70"/>
  <c r="H890" i="70"/>
  <c r="G890" i="70"/>
  <c r="G888" i="70" s="1"/>
  <c r="AA889" i="70"/>
  <c r="Z889" i="70"/>
  <c r="Z887" i="70" s="1"/>
  <c r="Y889" i="70"/>
  <c r="X889" i="70"/>
  <c r="X887" i="70" s="1"/>
  <c r="W889" i="70"/>
  <c r="V889" i="70"/>
  <c r="U889" i="70"/>
  <c r="U887" i="70" s="1"/>
  <c r="T889" i="70"/>
  <c r="T887" i="70" s="1"/>
  <c r="S889" i="70"/>
  <c r="S887" i="70" s="1"/>
  <c r="R889" i="70"/>
  <c r="R887" i="70" s="1"/>
  <c r="Q889" i="70"/>
  <c r="Q887" i="70" s="1"/>
  <c r="P889" i="70"/>
  <c r="P887" i="70" s="1"/>
  <c r="O889" i="70"/>
  <c r="N889" i="70"/>
  <c r="N887" i="70" s="1"/>
  <c r="M889" i="70"/>
  <c r="L889" i="70"/>
  <c r="L887" i="70" s="1"/>
  <c r="K889" i="70"/>
  <c r="K887" i="70" s="1"/>
  <c r="J889" i="70"/>
  <c r="I889" i="70"/>
  <c r="I887" i="70" s="1"/>
  <c r="H889" i="70"/>
  <c r="H887" i="70" s="1"/>
  <c r="G889" i="70"/>
  <c r="G887" i="70" s="1"/>
  <c r="Y888" i="70"/>
  <c r="U888" i="70"/>
  <c r="S888" i="70"/>
  <c r="R888" i="70"/>
  <c r="P888" i="70"/>
  <c r="I888" i="70"/>
  <c r="H888" i="70"/>
  <c r="AA887" i="70"/>
  <c r="Y887" i="70"/>
  <c r="W887" i="70"/>
  <c r="V887" i="70"/>
  <c r="O887" i="70"/>
  <c r="M887" i="70"/>
  <c r="J887" i="70"/>
  <c r="AA846" i="70"/>
  <c r="AA844" i="70" s="1"/>
  <c r="Z846" i="70"/>
  <c r="Z844" i="70" s="1"/>
  <c r="Y846" i="70"/>
  <c r="Y844" i="70" s="1"/>
  <c r="X846" i="70"/>
  <c r="W846" i="70"/>
  <c r="V846" i="70"/>
  <c r="V844" i="70" s="1"/>
  <c r="U846" i="70"/>
  <c r="U844" i="70" s="1"/>
  <c r="T846" i="70"/>
  <c r="T844" i="70" s="1"/>
  <c r="S846" i="70"/>
  <c r="S844" i="70" s="1"/>
  <c r="R846" i="70"/>
  <c r="Q846" i="70"/>
  <c r="P846" i="70"/>
  <c r="P844" i="70" s="1"/>
  <c r="O846" i="70"/>
  <c r="O844" i="70" s="1"/>
  <c r="N846" i="70"/>
  <c r="N844" i="70" s="1"/>
  <c r="M846" i="70"/>
  <c r="M844" i="70" s="1"/>
  <c r="L846" i="70"/>
  <c r="K846" i="70"/>
  <c r="J846" i="70"/>
  <c r="J844" i="70" s="1"/>
  <c r="I846" i="70"/>
  <c r="I844" i="70" s="1"/>
  <c r="H846" i="70"/>
  <c r="H844" i="70" s="1"/>
  <c r="G846" i="70"/>
  <c r="G844" i="70" s="1"/>
  <c r="AA845" i="70"/>
  <c r="Z845" i="70"/>
  <c r="Z843" i="70" s="1"/>
  <c r="Y845" i="70"/>
  <c r="Y843" i="70" s="1"/>
  <c r="X845" i="70"/>
  <c r="X843" i="70" s="1"/>
  <c r="W845" i="70"/>
  <c r="W843" i="70" s="1"/>
  <c r="V845" i="70"/>
  <c r="V843" i="70" s="1"/>
  <c r="U845" i="70"/>
  <c r="T845" i="70"/>
  <c r="T843" i="70" s="1"/>
  <c r="S845" i="70"/>
  <c r="S843" i="70" s="1"/>
  <c r="R845" i="70"/>
  <c r="R843" i="70" s="1"/>
  <c r="Q845" i="70"/>
  <c r="P845" i="70"/>
  <c r="P843" i="70" s="1"/>
  <c r="O845" i="70"/>
  <c r="O843" i="70" s="1"/>
  <c r="N845" i="70"/>
  <c r="M845" i="70"/>
  <c r="M843" i="70" s="1"/>
  <c r="L845" i="70"/>
  <c r="L843" i="70" s="1"/>
  <c r="K845" i="70"/>
  <c r="K843" i="70" s="1"/>
  <c r="J845" i="70"/>
  <c r="J843" i="70" s="1"/>
  <c r="I845" i="70"/>
  <c r="I843" i="70" s="1"/>
  <c r="H845" i="70"/>
  <c r="G845" i="70"/>
  <c r="G843" i="70" s="1"/>
  <c r="X844" i="70"/>
  <c r="W844" i="70"/>
  <c r="R844" i="70"/>
  <c r="L844" i="70"/>
  <c r="K844" i="70"/>
  <c r="AA843" i="70"/>
  <c r="U843" i="70"/>
  <c r="Q843" i="70"/>
  <c r="H843" i="70"/>
  <c r="AA802" i="70"/>
  <c r="AA800" i="70" s="1"/>
  <c r="Z802" i="70"/>
  <c r="Z800" i="70" s="1"/>
  <c r="Y802" i="70"/>
  <c r="Y800" i="70" s="1"/>
  <c r="X802" i="70"/>
  <c r="X800" i="70" s="1"/>
  <c r="W802" i="70"/>
  <c r="V802" i="70"/>
  <c r="V800" i="70" s="1"/>
  <c r="U802" i="70"/>
  <c r="U800" i="70" s="1"/>
  <c r="T802" i="70"/>
  <c r="S802" i="70"/>
  <c r="S800" i="70" s="1"/>
  <c r="R802" i="70"/>
  <c r="R800" i="70" s="1"/>
  <c r="Q802" i="70"/>
  <c r="Q800" i="70" s="1"/>
  <c r="P802" i="70"/>
  <c r="P800" i="70" s="1"/>
  <c r="O802" i="70"/>
  <c r="O800" i="70" s="1"/>
  <c r="N802" i="70"/>
  <c r="N800" i="70" s="1"/>
  <c r="M802" i="70"/>
  <c r="M800" i="70" s="1"/>
  <c r="L802" i="70"/>
  <c r="K802" i="70"/>
  <c r="J802" i="70"/>
  <c r="J800" i="70" s="1"/>
  <c r="I802" i="70"/>
  <c r="H802" i="70"/>
  <c r="G802" i="70"/>
  <c r="G800" i="70" s="1"/>
  <c r="AA801" i="70"/>
  <c r="AA799" i="70" s="1"/>
  <c r="Z801" i="70"/>
  <c r="Z799" i="70" s="1"/>
  <c r="Y801" i="70"/>
  <c r="Y799" i="70" s="1"/>
  <c r="X801" i="70"/>
  <c r="X799" i="70" s="1"/>
  <c r="W801" i="70"/>
  <c r="W799" i="70" s="1"/>
  <c r="V801" i="70"/>
  <c r="V799" i="70" s="1"/>
  <c r="U801" i="70"/>
  <c r="U799" i="70" s="1"/>
  <c r="T801" i="70"/>
  <c r="S801" i="70"/>
  <c r="S799" i="70" s="1"/>
  <c r="R801" i="70"/>
  <c r="R799" i="70" s="1"/>
  <c r="Q801" i="70"/>
  <c r="P801" i="70"/>
  <c r="P799" i="70" s="1"/>
  <c r="O801" i="70"/>
  <c r="O799" i="70" s="1"/>
  <c r="N801" i="70"/>
  <c r="N799" i="70" s="1"/>
  <c r="M801" i="70"/>
  <c r="M799" i="70" s="1"/>
  <c r="L801" i="70"/>
  <c r="K801" i="70"/>
  <c r="K799" i="70" s="1"/>
  <c r="J801" i="70"/>
  <c r="J799" i="70" s="1"/>
  <c r="I801" i="70"/>
  <c r="I799" i="70" s="1"/>
  <c r="H801" i="70"/>
  <c r="H799" i="70" s="1"/>
  <c r="G801" i="70"/>
  <c r="G799" i="70" s="1"/>
  <c r="W800" i="70"/>
  <c r="T800" i="70"/>
  <c r="L800" i="70"/>
  <c r="K800" i="70"/>
  <c r="I800" i="70"/>
  <c r="H800" i="70"/>
  <c r="T799" i="70"/>
  <c r="Q799" i="70"/>
  <c r="L799" i="70"/>
  <c r="AA758" i="70"/>
  <c r="Z758" i="70"/>
  <c r="Y758" i="70"/>
  <c r="Y756" i="70" s="1"/>
  <c r="X758" i="70"/>
  <c r="X756" i="70" s="1"/>
  <c r="W758" i="70"/>
  <c r="V758" i="70"/>
  <c r="V756" i="70" s="1"/>
  <c r="U758" i="70"/>
  <c r="T758" i="70"/>
  <c r="T756" i="70" s="1"/>
  <c r="S758" i="70"/>
  <c r="S756" i="70" s="1"/>
  <c r="R758" i="70"/>
  <c r="R756" i="70" s="1"/>
  <c r="Q758" i="70"/>
  <c r="Q756" i="70" s="1"/>
  <c r="P758" i="70"/>
  <c r="O758" i="70"/>
  <c r="N758" i="70"/>
  <c r="M758" i="70"/>
  <c r="M756" i="70" s="1"/>
  <c r="L758" i="70"/>
  <c r="L756" i="70" s="1"/>
  <c r="K758" i="70"/>
  <c r="J758" i="70"/>
  <c r="I758" i="70"/>
  <c r="H758" i="70"/>
  <c r="H756" i="70" s="1"/>
  <c r="G758" i="70"/>
  <c r="G756" i="70" s="1"/>
  <c r="AA757" i="70"/>
  <c r="AA755" i="70" s="1"/>
  <c r="Z757" i="70"/>
  <c r="Z755" i="70" s="1"/>
  <c r="Y757" i="70"/>
  <c r="X757" i="70"/>
  <c r="W757" i="70"/>
  <c r="V757" i="70"/>
  <c r="V755" i="70" s="1"/>
  <c r="U757" i="70"/>
  <c r="U755" i="70" s="1"/>
  <c r="T757" i="70"/>
  <c r="T755" i="70" s="1"/>
  <c r="S757" i="70"/>
  <c r="R757" i="70"/>
  <c r="R755" i="70" s="1"/>
  <c r="Q757" i="70"/>
  <c r="Q755" i="70" s="1"/>
  <c r="P757" i="70"/>
  <c r="P755" i="70" s="1"/>
  <c r="O757" i="70"/>
  <c r="O755" i="70" s="1"/>
  <c r="N757" i="70"/>
  <c r="N755" i="70" s="1"/>
  <c r="M757" i="70"/>
  <c r="L757" i="70"/>
  <c r="K757" i="70"/>
  <c r="J757" i="70"/>
  <c r="I757" i="70"/>
  <c r="I755" i="70" s="1"/>
  <c r="H757" i="70"/>
  <c r="G757" i="70"/>
  <c r="AA756" i="70"/>
  <c r="Z756" i="70"/>
  <c r="W756" i="70"/>
  <c r="U756" i="70"/>
  <c r="P756" i="70"/>
  <c r="O756" i="70"/>
  <c r="N756" i="70"/>
  <c r="K756" i="70"/>
  <c r="J756" i="70"/>
  <c r="I756" i="70"/>
  <c r="Y755" i="70"/>
  <c r="X755" i="70"/>
  <c r="W755" i="70"/>
  <c r="S755" i="70"/>
  <c r="M755" i="70"/>
  <c r="L755" i="70"/>
  <c r="K755" i="70"/>
  <c r="J755" i="70"/>
  <c r="H755" i="70"/>
  <c r="G755" i="70"/>
  <c r="AA714" i="70"/>
  <c r="Z714" i="70"/>
  <c r="Z712" i="70" s="1"/>
  <c r="Y714" i="70"/>
  <c r="Y712" i="70" s="1"/>
  <c r="X714" i="70"/>
  <c r="X712" i="70" s="1"/>
  <c r="W714" i="70"/>
  <c r="W712" i="70" s="1"/>
  <c r="V714" i="70"/>
  <c r="U714" i="70"/>
  <c r="T714" i="70"/>
  <c r="T712" i="70" s="1"/>
  <c r="S714" i="70"/>
  <c r="S712" i="70" s="1"/>
  <c r="R714" i="70"/>
  <c r="Q714" i="70"/>
  <c r="Q712" i="70" s="1"/>
  <c r="P714" i="70"/>
  <c r="P712" i="70" s="1"/>
  <c r="O714" i="70"/>
  <c r="N714" i="70"/>
  <c r="N712" i="70" s="1"/>
  <c r="M714" i="70"/>
  <c r="M712" i="70" s="1"/>
  <c r="L714" i="70"/>
  <c r="L712" i="70" s="1"/>
  <c r="K714" i="70"/>
  <c r="J714" i="70"/>
  <c r="I714" i="70"/>
  <c r="H714" i="70"/>
  <c r="G714" i="70"/>
  <c r="G712" i="70" s="1"/>
  <c r="AA713" i="70"/>
  <c r="Z713" i="70"/>
  <c r="Z711" i="70" s="1"/>
  <c r="Y713" i="70"/>
  <c r="X713" i="70"/>
  <c r="W713" i="70"/>
  <c r="W711" i="70" s="1"/>
  <c r="V713" i="70"/>
  <c r="V711" i="70" s="1"/>
  <c r="U713" i="70"/>
  <c r="U711" i="70" s="1"/>
  <c r="T713" i="70"/>
  <c r="S713" i="70"/>
  <c r="R713" i="70"/>
  <c r="Q713" i="70"/>
  <c r="Q711" i="70" s="1"/>
  <c r="P713" i="70"/>
  <c r="P711" i="70" s="1"/>
  <c r="O713" i="70"/>
  <c r="O711" i="70" s="1"/>
  <c r="N713" i="70"/>
  <c r="N711" i="70" s="1"/>
  <c r="M713" i="70"/>
  <c r="L713" i="70"/>
  <c r="K713" i="70"/>
  <c r="K711" i="70" s="1"/>
  <c r="J713" i="70"/>
  <c r="J711" i="70" s="1"/>
  <c r="I713" i="70"/>
  <c r="I711" i="70" s="1"/>
  <c r="H713" i="70"/>
  <c r="H711" i="70" s="1"/>
  <c r="G713" i="70"/>
  <c r="AA712" i="70"/>
  <c r="V712" i="70"/>
  <c r="U712" i="70"/>
  <c r="R712" i="70"/>
  <c r="O712" i="70"/>
  <c r="K712" i="70"/>
  <c r="J712" i="70"/>
  <c r="I712" i="70"/>
  <c r="H712" i="70"/>
  <c r="AA711" i="70"/>
  <c r="Y711" i="70"/>
  <c r="X711" i="70"/>
  <c r="T711" i="70"/>
  <c r="S711" i="70"/>
  <c r="R711" i="70"/>
  <c r="M711" i="70"/>
  <c r="L711" i="70"/>
  <c r="G711" i="70"/>
  <c r="AA670" i="70"/>
  <c r="AA668" i="70" s="1"/>
  <c r="Z670" i="70"/>
  <c r="Z668" i="70" s="1"/>
  <c r="Y670" i="70"/>
  <c r="Y668" i="70" s="1"/>
  <c r="X670" i="70"/>
  <c r="X668" i="70" s="1"/>
  <c r="W670" i="70"/>
  <c r="W668" i="70" s="1"/>
  <c r="V670" i="70"/>
  <c r="V668" i="70" s="1"/>
  <c r="U670" i="70"/>
  <c r="U668" i="70" s="1"/>
  <c r="T670" i="70"/>
  <c r="S670" i="70"/>
  <c r="R670" i="70"/>
  <c r="R668" i="70" s="1"/>
  <c r="Q670" i="70"/>
  <c r="Q668" i="70" s="1"/>
  <c r="P670" i="70"/>
  <c r="P668" i="70" s="1"/>
  <c r="O670" i="70"/>
  <c r="O668" i="70" s="1"/>
  <c r="N670" i="70"/>
  <c r="M670" i="70"/>
  <c r="M668" i="70" s="1"/>
  <c r="L670" i="70"/>
  <c r="K670" i="70"/>
  <c r="K668" i="70" s="1"/>
  <c r="J670" i="70"/>
  <c r="J668" i="70" s="1"/>
  <c r="I670" i="70"/>
  <c r="I668" i="70" s="1"/>
  <c r="H670" i="70"/>
  <c r="H668" i="70" s="1"/>
  <c r="G670" i="70"/>
  <c r="G668" i="70" s="1"/>
  <c r="AA669" i="70"/>
  <c r="AA667" i="70" s="1"/>
  <c r="Z669" i="70"/>
  <c r="Z667" i="70" s="1"/>
  <c r="Y669" i="70"/>
  <c r="Y667" i="70" s="1"/>
  <c r="X669" i="70"/>
  <c r="X667" i="70" s="1"/>
  <c r="W669" i="70"/>
  <c r="W667" i="70" s="1"/>
  <c r="V669" i="70"/>
  <c r="V667" i="70" s="1"/>
  <c r="U669" i="70"/>
  <c r="U667" i="70" s="1"/>
  <c r="T669" i="70"/>
  <c r="T667" i="70" s="1"/>
  <c r="S669" i="70"/>
  <c r="S667" i="70" s="1"/>
  <c r="R669" i="70"/>
  <c r="R667" i="70" s="1"/>
  <c r="Q669" i="70"/>
  <c r="Q667" i="70" s="1"/>
  <c r="P669" i="70"/>
  <c r="O669" i="70"/>
  <c r="N669" i="70"/>
  <c r="N667" i="70" s="1"/>
  <c r="M669" i="70"/>
  <c r="M667" i="70" s="1"/>
  <c r="L669" i="70"/>
  <c r="K669" i="70"/>
  <c r="K667" i="70" s="1"/>
  <c r="J669" i="70"/>
  <c r="J667" i="70" s="1"/>
  <c r="I669" i="70"/>
  <c r="I667" i="70" s="1"/>
  <c r="H669" i="70"/>
  <c r="H667" i="70" s="1"/>
  <c r="G669" i="70"/>
  <c r="G667" i="70" s="1"/>
  <c r="T668" i="70"/>
  <c r="S668" i="70"/>
  <c r="N668" i="70"/>
  <c r="P667" i="70"/>
  <c r="O667" i="70"/>
  <c r="L667" i="70"/>
  <c r="AA626" i="70"/>
  <c r="Z626" i="70"/>
  <c r="Y626" i="70"/>
  <c r="Y624" i="70" s="1"/>
  <c r="X626" i="70"/>
  <c r="X624" i="70" s="1"/>
  <c r="W626" i="70"/>
  <c r="W624" i="70" s="1"/>
  <c r="V626" i="70"/>
  <c r="V624" i="70" s="1"/>
  <c r="U626" i="70"/>
  <c r="U624" i="70" s="1"/>
  <c r="T626" i="70"/>
  <c r="T624" i="70" s="1"/>
  <c r="S626" i="70"/>
  <c r="R626" i="70"/>
  <c r="R624" i="70" s="1"/>
  <c r="Q626" i="70"/>
  <c r="Q624" i="70" s="1"/>
  <c r="P626" i="70"/>
  <c r="O626" i="70"/>
  <c r="O624" i="70" s="1"/>
  <c r="N626" i="70"/>
  <c r="M626" i="70"/>
  <c r="L626" i="70"/>
  <c r="L624" i="70" s="1"/>
  <c r="K626" i="70"/>
  <c r="J626" i="70"/>
  <c r="J624" i="70" s="1"/>
  <c r="I626" i="70"/>
  <c r="I624" i="70" s="1"/>
  <c r="H626" i="70"/>
  <c r="H624" i="70" s="1"/>
  <c r="G626" i="70"/>
  <c r="AA625" i="70"/>
  <c r="AA623" i="70" s="1"/>
  <c r="Z625" i="70"/>
  <c r="Z623" i="70" s="1"/>
  <c r="Y625" i="70"/>
  <c r="X625" i="70"/>
  <c r="W625" i="70"/>
  <c r="W623" i="70" s="1"/>
  <c r="V625" i="70"/>
  <c r="U625" i="70"/>
  <c r="U623" i="70" s="1"/>
  <c r="T625" i="70"/>
  <c r="T623" i="70" s="1"/>
  <c r="S625" i="70"/>
  <c r="S623" i="70" s="1"/>
  <c r="R625" i="70"/>
  <c r="R623" i="70" s="1"/>
  <c r="Q625" i="70"/>
  <c r="Q623" i="70" s="1"/>
  <c r="P625" i="70"/>
  <c r="O625" i="70"/>
  <c r="O623" i="70" s="1"/>
  <c r="N625" i="70"/>
  <c r="N623" i="70" s="1"/>
  <c r="M625" i="70"/>
  <c r="L625" i="70"/>
  <c r="K625" i="70"/>
  <c r="J625" i="70"/>
  <c r="J623" i="70" s="1"/>
  <c r="I625" i="70"/>
  <c r="I623" i="70" s="1"/>
  <c r="H625" i="70"/>
  <c r="G625" i="70"/>
  <c r="G623" i="70" s="1"/>
  <c r="AA624" i="70"/>
  <c r="Z624" i="70"/>
  <c r="S624" i="70"/>
  <c r="P624" i="70"/>
  <c r="N624" i="70"/>
  <c r="M624" i="70"/>
  <c r="K624" i="70"/>
  <c r="G624" i="70"/>
  <c r="Y623" i="70"/>
  <c r="X623" i="70"/>
  <c r="V623" i="70"/>
  <c r="P623" i="70"/>
  <c r="M623" i="70"/>
  <c r="L623" i="70"/>
  <c r="K623" i="70"/>
  <c r="H623" i="70"/>
  <c r="AA582" i="70"/>
  <c r="AA580" i="70" s="1"/>
  <c r="Z582" i="70"/>
  <c r="Z580" i="70" s="1"/>
  <c r="Y582" i="70"/>
  <c r="X582" i="70"/>
  <c r="X580" i="70" s="1"/>
  <c r="W582" i="70"/>
  <c r="W580" i="70" s="1"/>
  <c r="V582" i="70"/>
  <c r="V580" i="70" s="1"/>
  <c r="U582" i="70"/>
  <c r="U580" i="70" s="1"/>
  <c r="T582" i="70"/>
  <c r="S582" i="70"/>
  <c r="R582" i="70"/>
  <c r="R580" i="70" s="1"/>
  <c r="Q582" i="70"/>
  <c r="Q580" i="70" s="1"/>
  <c r="P582" i="70"/>
  <c r="O582" i="70"/>
  <c r="O580" i="70" s="1"/>
  <c r="N582" i="70"/>
  <c r="N580" i="70" s="1"/>
  <c r="M582" i="70"/>
  <c r="L582" i="70"/>
  <c r="K582" i="70"/>
  <c r="K580" i="70" s="1"/>
  <c r="J582" i="70"/>
  <c r="J580" i="70" s="1"/>
  <c r="I582" i="70"/>
  <c r="I580" i="70" s="1"/>
  <c r="H582" i="70"/>
  <c r="G582" i="70"/>
  <c r="AA581" i="70"/>
  <c r="AA579" i="70" s="1"/>
  <c r="Z581" i="70"/>
  <c r="Z579" i="70" s="1"/>
  <c r="Y581" i="70"/>
  <c r="X581" i="70"/>
  <c r="X579" i="70" s="1"/>
  <c r="W581" i="70"/>
  <c r="W579" i="70" s="1"/>
  <c r="V581" i="70"/>
  <c r="U581" i="70"/>
  <c r="U579" i="70" s="1"/>
  <c r="T581" i="70"/>
  <c r="T579" i="70" s="1"/>
  <c r="S581" i="70"/>
  <c r="S579" i="70" s="1"/>
  <c r="R581" i="70"/>
  <c r="Q581" i="70"/>
  <c r="P581" i="70"/>
  <c r="O581" i="70"/>
  <c r="O579" i="70" s="1"/>
  <c r="N581" i="70"/>
  <c r="N579" i="70" s="1"/>
  <c r="M581" i="70"/>
  <c r="M579" i="70" s="1"/>
  <c r="L581" i="70"/>
  <c r="L579" i="70" s="1"/>
  <c r="K581" i="70"/>
  <c r="K579" i="70" s="1"/>
  <c r="J581" i="70"/>
  <c r="I581" i="70"/>
  <c r="I579" i="70" s="1"/>
  <c r="H581" i="70"/>
  <c r="H579" i="70" s="1"/>
  <c r="G581" i="70"/>
  <c r="G579" i="70" s="1"/>
  <c r="Y580" i="70"/>
  <c r="T580" i="70"/>
  <c r="S580" i="70"/>
  <c r="P580" i="70"/>
  <c r="M580" i="70"/>
  <c r="L580" i="70"/>
  <c r="H580" i="70"/>
  <c r="G580" i="70"/>
  <c r="Y579" i="70"/>
  <c r="V579" i="70"/>
  <c r="R579" i="70"/>
  <c r="Q579" i="70"/>
  <c r="P579" i="70"/>
  <c r="J579" i="70"/>
  <c r="AA538" i="70"/>
  <c r="AA536" i="70" s="1"/>
  <c r="Z538" i="70"/>
  <c r="Z536" i="70" s="1"/>
  <c r="Y538" i="70"/>
  <c r="Y536" i="70" s="1"/>
  <c r="X538" i="70"/>
  <c r="X536" i="70" s="1"/>
  <c r="W538" i="70"/>
  <c r="W536" i="70" s="1"/>
  <c r="V538" i="70"/>
  <c r="V536" i="70" s="1"/>
  <c r="U538" i="70"/>
  <c r="T538" i="70"/>
  <c r="T536" i="70" s="1"/>
  <c r="S538" i="70"/>
  <c r="S536" i="70" s="1"/>
  <c r="R538" i="70"/>
  <c r="R536" i="70" s="1"/>
  <c r="Q538" i="70"/>
  <c r="P538" i="70"/>
  <c r="O538" i="70"/>
  <c r="O536" i="70" s="1"/>
  <c r="N538" i="70"/>
  <c r="M538" i="70"/>
  <c r="M536" i="70" s="1"/>
  <c r="L538" i="70"/>
  <c r="L536" i="70" s="1"/>
  <c r="K538" i="70"/>
  <c r="J538" i="70"/>
  <c r="J536" i="70" s="1"/>
  <c r="I538" i="70"/>
  <c r="H538" i="70"/>
  <c r="G538" i="70"/>
  <c r="AA537" i="70"/>
  <c r="AA535" i="70" s="1"/>
  <c r="Z537" i="70"/>
  <c r="Z535" i="70" s="1"/>
  <c r="Y537" i="70"/>
  <c r="X537" i="70"/>
  <c r="X535" i="70" s="1"/>
  <c r="W537" i="70"/>
  <c r="V537" i="70"/>
  <c r="V535" i="70" s="1"/>
  <c r="U537" i="70"/>
  <c r="U535" i="70" s="1"/>
  <c r="T537" i="70"/>
  <c r="T535" i="70" s="1"/>
  <c r="S537" i="70"/>
  <c r="S535" i="70" s="1"/>
  <c r="R537" i="70"/>
  <c r="Q537" i="70"/>
  <c r="Q535" i="70" s="1"/>
  <c r="P537" i="70"/>
  <c r="P535" i="70" s="1"/>
  <c r="O537" i="70"/>
  <c r="O535" i="70" s="1"/>
  <c r="N537" i="70"/>
  <c r="N535" i="70" s="1"/>
  <c r="M537" i="70"/>
  <c r="M535" i="70" s="1"/>
  <c r="L537" i="70"/>
  <c r="L535" i="70" s="1"/>
  <c r="K537" i="70"/>
  <c r="K535" i="70" s="1"/>
  <c r="J537" i="70"/>
  <c r="J535" i="70" s="1"/>
  <c r="I537" i="70"/>
  <c r="I535" i="70" s="1"/>
  <c r="H537" i="70"/>
  <c r="H535" i="70" s="1"/>
  <c r="G537" i="70"/>
  <c r="U536" i="70"/>
  <c r="P536" i="70"/>
  <c r="N536" i="70"/>
  <c r="K536" i="70"/>
  <c r="I536" i="70"/>
  <c r="H536" i="70"/>
  <c r="G536" i="70"/>
  <c r="Y535" i="70"/>
  <c r="W535" i="70"/>
  <c r="R535" i="70"/>
  <c r="AA494" i="70"/>
  <c r="AA492" i="70" s="1"/>
  <c r="Z494" i="70"/>
  <c r="Z492" i="70" s="1"/>
  <c r="X494" i="70"/>
  <c r="X492" i="70" s="1"/>
  <c r="T494" i="70"/>
  <c r="T492" i="70" s="1"/>
  <c r="S494" i="70"/>
  <c r="R494" i="70"/>
  <c r="R492" i="70" s="1"/>
  <c r="O494" i="70"/>
  <c r="O492" i="70" s="1"/>
  <c r="N494" i="70"/>
  <c r="N492" i="70" s="1"/>
  <c r="L494" i="70"/>
  <c r="L492" i="70" s="1"/>
  <c r="H494" i="70"/>
  <c r="H492" i="70" s="1"/>
  <c r="G494" i="70"/>
  <c r="AA493" i="70"/>
  <c r="AA491" i="70" s="1"/>
  <c r="X493" i="70"/>
  <c r="X491" i="70" s="1"/>
  <c r="W493" i="70"/>
  <c r="W491" i="70" s="1"/>
  <c r="R493" i="70"/>
  <c r="P493" i="70"/>
  <c r="P491" i="70" s="1"/>
  <c r="O493" i="70"/>
  <c r="O491" i="70" s="1"/>
  <c r="L493" i="70"/>
  <c r="L491" i="70" s="1"/>
  <c r="K493" i="70"/>
  <c r="K491" i="70" s="1"/>
  <c r="J493" i="70"/>
  <c r="J491" i="70" s="1"/>
  <c r="AA450" i="70"/>
  <c r="AA448" i="70" s="1"/>
  <c r="Z450" i="70"/>
  <c r="Z448" i="70" s="1"/>
  <c r="Y450" i="70"/>
  <c r="X450" i="70"/>
  <c r="X448" i="70" s="1"/>
  <c r="W450" i="70"/>
  <c r="V450" i="70"/>
  <c r="V448" i="70" s="1"/>
  <c r="U450" i="70"/>
  <c r="U448" i="70" s="1"/>
  <c r="T450" i="70"/>
  <c r="S450" i="70"/>
  <c r="S448" i="70" s="1"/>
  <c r="R450" i="70"/>
  <c r="R448" i="70" s="1"/>
  <c r="Q450" i="70"/>
  <c r="Q448" i="70" s="1"/>
  <c r="P450" i="70"/>
  <c r="P448" i="70" s="1"/>
  <c r="O450" i="70"/>
  <c r="O448" i="70" s="1"/>
  <c r="N450" i="70"/>
  <c r="N448" i="70" s="1"/>
  <c r="M450" i="70"/>
  <c r="L450" i="70"/>
  <c r="L448" i="70" s="1"/>
  <c r="K450" i="70"/>
  <c r="K448" i="70" s="1"/>
  <c r="J450" i="70"/>
  <c r="I450" i="70"/>
  <c r="I448" i="70" s="1"/>
  <c r="H450" i="70"/>
  <c r="H448" i="70" s="1"/>
  <c r="G450" i="70"/>
  <c r="G448" i="70" s="1"/>
  <c r="AA449" i="70"/>
  <c r="AA447" i="70" s="1"/>
  <c r="Z449" i="70"/>
  <c r="Z447" i="70" s="1"/>
  <c r="Y449" i="70"/>
  <c r="Y447" i="70" s="1"/>
  <c r="X449" i="70"/>
  <c r="X447" i="70" s="1"/>
  <c r="W449" i="70"/>
  <c r="W447" i="70" s="1"/>
  <c r="V449" i="70"/>
  <c r="U449" i="70"/>
  <c r="T449" i="70"/>
  <c r="S449" i="70"/>
  <c r="R449" i="70"/>
  <c r="R447" i="70" s="1"/>
  <c r="Q449" i="70"/>
  <c r="Q447" i="70" s="1"/>
  <c r="P449" i="70"/>
  <c r="P447" i="70" s="1"/>
  <c r="O449" i="70"/>
  <c r="N449" i="70"/>
  <c r="N447" i="70" s="1"/>
  <c r="M449" i="70"/>
  <c r="M447" i="70" s="1"/>
  <c r="L449" i="70"/>
  <c r="L447" i="70" s="1"/>
  <c r="K449" i="70"/>
  <c r="K447" i="70" s="1"/>
  <c r="J449" i="70"/>
  <c r="I449" i="70"/>
  <c r="I447" i="70" s="1"/>
  <c r="H449" i="70"/>
  <c r="G449" i="70"/>
  <c r="G447" i="70" s="1"/>
  <c r="Y448" i="70"/>
  <c r="W448" i="70"/>
  <c r="T448" i="70"/>
  <c r="M448" i="70"/>
  <c r="J448" i="70"/>
  <c r="V447" i="70"/>
  <c r="U447" i="70"/>
  <c r="T447" i="70"/>
  <c r="S447" i="70"/>
  <c r="O447" i="70"/>
  <c r="J447" i="70"/>
  <c r="H447" i="70"/>
  <c r="AA406" i="70"/>
  <c r="AA404" i="70" s="1"/>
  <c r="Z406" i="70"/>
  <c r="Y406" i="70"/>
  <c r="Y404" i="70" s="1"/>
  <c r="X406" i="70"/>
  <c r="X404" i="70" s="1"/>
  <c r="W406" i="70"/>
  <c r="W404" i="70" s="1"/>
  <c r="V406" i="70"/>
  <c r="V404" i="70" s="1"/>
  <c r="U406" i="70"/>
  <c r="T406" i="70"/>
  <c r="T404" i="70" s="1"/>
  <c r="S406" i="70"/>
  <c r="S404" i="70" s="1"/>
  <c r="R406" i="70"/>
  <c r="R404" i="70" s="1"/>
  <c r="Q406" i="70"/>
  <c r="Q404" i="70" s="1"/>
  <c r="P406" i="70"/>
  <c r="O406" i="70"/>
  <c r="O404" i="70" s="1"/>
  <c r="N406" i="70"/>
  <c r="M406" i="70"/>
  <c r="M404" i="70" s="1"/>
  <c r="L406" i="70"/>
  <c r="K406" i="70"/>
  <c r="K404" i="70" s="1"/>
  <c r="J406" i="70"/>
  <c r="J404" i="70" s="1"/>
  <c r="I406" i="70"/>
  <c r="H406" i="70"/>
  <c r="G406" i="70"/>
  <c r="G404" i="70" s="1"/>
  <c r="AA405" i="70"/>
  <c r="AA403" i="70" s="1"/>
  <c r="Z405" i="70"/>
  <c r="Z403" i="70" s="1"/>
  <c r="Y405" i="70"/>
  <c r="X405" i="70"/>
  <c r="X403" i="70" s="1"/>
  <c r="W405" i="70"/>
  <c r="V405" i="70"/>
  <c r="V403" i="70" s="1"/>
  <c r="U405" i="70"/>
  <c r="T405" i="70"/>
  <c r="T403" i="70" s="1"/>
  <c r="S405" i="70"/>
  <c r="S403" i="70" s="1"/>
  <c r="R405" i="70"/>
  <c r="Q405" i="70"/>
  <c r="Q403" i="70" s="1"/>
  <c r="P405" i="70"/>
  <c r="P403" i="70" s="1"/>
  <c r="O405" i="70"/>
  <c r="O403" i="70" s="1"/>
  <c r="N405" i="70"/>
  <c r="N403" i="70" s="1"/>
  <c r="M405" i="70"/>
  <c r="L405" i="70"/>
  <c r="L403" i="70" s="1"/>
  <c r="K405" i="70"/>
  <c r="J405" i="70"/>
  <c r="J403" i="70" s="1"/>
  <c r="I405" i="70"/>
  <c r="I403" i="70" s="1"/>
  <c r="H405" i="70"/>
  <c r="G405" i="70"/>
  <c r="G403" i="70" s="1"/>
  <c r="Z404" i="70"/>
  <c r="U404" i="70"/>
  <c r="P404" i="70"/>
  <c r="N404" i="70"/>
  <c r="L404" i="70"/>
  <c r="I404" i="70"/>
  <c r="H404" i="70"/>
  <c r="Y403" i="70"/>
  <c r="W403" i="70"/>
  <c r="U403" i="70"/>
  <c r="R403" i="70"/>
  <c r="M403" i="70"/>
  <c r="K403" i="70"/>
  <c r="H403" i="70"/>
  <c r="AA362" i="70"/>
  <c r="AA360" i="70" s="1"/>
  <c r="Z362" i="70"/>
  <c r="Z360" i="70" s="1"/>
  <c r="Y362" i="70"/>
  <c r="Y360" i="70" s="1"/>
  <c r="X362" i="70"/>
  <c r="X360" i="70" s="1"/>
  <c r="W362" i="70"/>
  <c r="W360" i="70" s="1"/>
  <c r="V362" i="70"/>
  <c r="V360" i="70" s="1"/>
  <c r="U362" i="70"/>
  <c r="T362" i="70"/>
  <c r="S362" i="70"/>
  <c r="S360" i="70" s="1"/>
  <c r="R362" i="70"/>
  <c r="R360" i="70" s="1"/>
  <c r="Q362" i="70"/>
  <c r="Q360" i="70" s="1"/>
  <c r="P362" i="70"/>
  <c r="P360" i="70" s="1"/>
  <c r="O362" i="70"/>
  <c r="O360" i="70" s="1"/>
  <c r="N362" i="70"/>
  <c r="N360" i="70" s="1"/>
  <c r="M362" i="70"/>
  <c r="M360" i="70" s="1"/>
  <c r="L362" i="70"/>
  <c r="L360" i="70" s="1"/>
  <c r="K362" i="70"/>
  <c r="K360" i="70" s="1"/>
  <c r="J362" i="70"/>
  <c r="I362" i="70"/>
  <c r="H362" i="70"/>
  <c r="H360" i="70" s="1"/>
  <c r="G362" i="70"/>
  <c r="AA361" i="70"/>
  <c r="AA359" i="70" s="1"/>
  <c r="Z361" i="70"/>
  <c r="Z359" i="70" s="1"/>
  <c r="Y361" i="70"/>
  <c r="Y359" i="70" s="1"/>
  <c r="X361" i="70"/>
  <c r="X359" i="70" s="1"/>
  <c r="W361" i="70"/>
  <c r="W359" i="70" s="1"/>
  <c r="V361" i="70"/>
  <c r="U361" i="70"/>
  <c r="T361" i="70"/>
  <c r="T359" i="70" s="1"/>
  <c r="S361" i="70"/>
  <c r="R361" i="70"/>
  <c r="R359" i="70" s="1"/>
  <c r="Q361" i="70"/>
  <c r="Q359" i="70" s="1"/>
  <c r="P361" i="70"/>
  <c r="O361" i="70"/>
  <c r="O359" i="70" s="1"/>
  <c r="N361" i="70"/>
  <c r="N359" i="70" s="1"/>
  <c r="M361" i="70"/>
  <c r="M359" i="70" s="1"/>
  <c r="L361" i="70"/>
  <c r="L359" i="70" s="1"/>
  <c r="K361" i="70"/>
  <c r="K359" i="70" s="1"/>
  <c r="J361" i="70"/>
  <c r="J359" i="70" s="1"/>
  <c r="I361" i="70"/>
  <c r="I359" i="70" s="1"/>
  <c r="H361" i="70"/>
  <c r="H359" i="70" s="1"/>
  <c r="G361" i="70"/>
  <c r="G359" i="70" s="1"/>
  <c r="U360" i="70"/>
  <c r="T360" i="70"/>
  <c r="J360" i="70"/>
  <c r="I360" i="70"/>
  <c r="G360" i="70"/>
  <c r="V359" i="70"/>
  <c r="U359" i="70"/>
  <c r="S359" i="70"/>
  <c r="P359" i="70"/>
  <c r="AA318" i="70"/>
  <c r="AA316" i="70" s="1"/>
  <c r="Z318" i="70"/>
  <c r="Z316" i="70" s="1"/>
  <c r="Y318" i="70"/>
  <c r="Y316" i="70" s="1"/>
  <c r="X318" i="70"/>
  <c r="X316" i="70" s="1"/>
  <c r="W318" i="70"/>
  <c r="V318" i="70"/>
  <c r="U318" i="70"/>
  <c r="U316" i="70" s="1"/>
  <c r="T318" i="70"/>
  <c r="T316" i="70" s="1"/>
  <c r="S318" i="70"/>
  <c r="R318" i="70"/>
  <c r="R316" i="70" s="1"/>
  <c r="Q318" i="70"/>
  <c r="Q316" i="70" s="1"/>
  <c r="P318" i="70"/>
  <c r="O318" i="70"/>
  <c r="N318" i="70"/>
  <c r="N316" i="70" s="1"/>
  <c r="M318" i="70"/>
  <c r="M316" i="70" s="1"/>
  <c r="L318" i="70"/>
  <c r="L316" i="70" s="1"/>
  <c r="K318" i="70"/>
  <c r="J318" i="70"/>
  <c r="I318" i="70"/>
  <c r="I316" i="70" s="1"/>
  <c r="H318" i="70"/>
  <c r="H316" i="70" s="1"/>
  <c r="G318" i="70"/>
  <c r="G316" i="70" s="1"/>
  <c r="AA317" i="70"/>
  <c r="AA315" i="70" s="1"/>
  <c r="Z317" i="70"/>
  <c r="Z315" i="70" s="1"/>
  <c r="Y317" i="70"/>
  <c r="X317" i="70"/>
  <c r="W317" i="70"/>
  <c r="W315" i="70" s="1"/>
  <c r="V317" i="70"/>
  <c r="V315" i="70" s="1"/>
  <c r="U317" i="70"/>
  <c r="U315" i="70" s="1"/>
  <c r="T317" i="70"/>
  <c r="S317" i="70"/>
  <c r="S315" i="70" s="1"/>
  <c r="R317" i="70"/>
  <c r="R315" i="70" s="1"/>
  <c r="Q317" i="70"/>
  <c r="Q315" i="70" s="1"/>
  <c r="P317" i="70"/>
  <c r="P315" i="70" s="1"/>
  <c r="O317" i="70"/>
  <c r="O315" i="70" s="1"/>
  <c r="N317" i="70"/>
  <c r="N315" i="70" s="1"/>
  <c r="M317" i="70"/>
  <c r="L317" i="70"/>
  <c r="L315" i="70" s="1"/>
  <c r="K317" i="70"/>
  <c r="K315" i="70" s="1"/>
  <c r="J317" i="70"/>
  <c r="J315" i="70" s="1"/>
  <c r="I317" i="70"/>
  <c r="I315" i="70" s="1"/>
  <c r="H317" i="70"/>
  <c r="G317" i="70"/>
  <c r="W316" i="70"/>
  <c r="V316" i="70"/>
  <c r="S316" i="70"/>
  <c r="P316" i="70"/>
  <c r="O316" i="70"/>
  <c r="K316" i="70"/>
  <c r="J316" i="70"/>
  <c r="Y315" i="70"/>
  <c r="X315" i="70"/>
  <c r="T315" i="70"/>
  <c r="M315" i="70"/>
  <c r="H315" i="70"/>
  <c r="G315" i="70"/>
  <c r="AA274" i="70"/>
  <c r="Z274" i="70"/>
  <c r="Z272" i="70" s="1"/>
  <c r="Y274" i="70"/>
  <c r="Y272" i="70" s="1"/>
  <c r="X274" i="70"/>
  <c r="X272" i="70" s="1"/>
  <c r="W274" i="70"/>
  <c r="V274" i="70"/>
  <c r="V272" i="70" s="1"/>
  <c r="U274" i="70"/>
  <c r="T274" i="70"/>
  <c r="S274" i="70"/>
  <c r="S272" i="70" s="1"/>
  <c r="R274" i="70"/>
  <c r="R272" i="70" s="1"/>
  <c r="Q274" i="70"/>
  <c r="Q272" i="70" s="1"/>
  <c r="P274" i="70"/>
  <c r="P272" i="70" s="1"/>
  <c r="O274" i="70"/>
  <c r="N274" i="70"/>
  <c r="N272" i="70" s="1"/>
  <c r="M274" i="70"/>
  <c r="M272" i="70" s="1"/>
  <c r="L274" i="70"/>
  <c r="L272" i="70" s="1"/>
  <c r="K274" i="70"/>
  <c r="J274" i="70"/>
  <c r="J272" i="70" s="1"/>
  <c r="I274" i="70"/>
  <c r="H274" i="70"/>
  <c r="G274" i="70"/>
  <c r="G272" i="70" s="1"/>
  <c r="AA273" i="70"/>
  <c r="AA271" i="70" s="1"/>
  <c r="Z273" i="70"/>
  <c r="Z271" i="70" s="1"/>
  <c r="Y273" i="70"/>
  <c r="Y271" i="70" s="1"/>
  <c r="X273" i="70"/>
  <c r="X271" i="70" s="1"/>
  <c r="W273" i="70"/>
  <c r="W271" i="70" s="1"/>
  <c r="V273" i="70"/>
  <c r="V271" i="70" s="1"/>
  <c r="U273" i="70"/>
  <c r="U271" i="70" s="1"/>
  <c r="T273" i="70"/>
  <c r="S273" i="70"/>
  <c r="S271" i="70" s="1"/>
  <c r="R273" i="70"/>
  <c r="R271" i="70" s="1"/>
  <c r="Q273" i="70"/>
  <c r="Q271" i="70" s="1"/>
  <c r="P273" i="70"/>
  <c r="P271" i="70" s="1"/>
  <c r="O273" i="70"/>
  <c r="O271" i="70" s="1"/>
  <c r="N273" i="70"/>
  <c r="N271" i="70" s="1"/>
  <c r="M273" i="70"/>
  <c r="M271" i="70" s="1"/>
  <c r="L273" i="70"/>
  <c r="K273" i="70"/>
  <c r="K271" i="70" s="1"/>
  <c r="J273" i="70"/>
  <c r="J271" i="70" s="1"/>
  <c r="I273" i="70"/>
  <c r="I271" i="70" s="1"/>
  <c r="H273" i="70"/>
  <c r="H271" i="70" s="1"/>
  <c r="G273" i="70"/>
  <c r="G271" i="70" s="1"/>
  <c r="AA272" i="70"/>
  <c r="W272" i="70"/>
  <c r="U272" i="70"/>
  <c r="T272" i="70"/>
  <c r="O272" i="70"/>
  <c r="K272" i="70"/>
  <c r="I272" i="70"/>
  <c r="H272" i="70"/>
  <c r="T271" i="70"/>
  <c r="L271" i="70"/>
  <c r="O871" i="70"/>
  <c r="O869" i="70" s="1"/>
  <c r="AA872" i="70"/>
  <c r="AA870" i="70" s="1"/>
  <c r="Z872" i="70"/>
  <c r="Z870" i="70" s="1"/>
  <c r="Y872" i="70"/>
  <c r="Y870" i="70" s="1"/>
  <c r="X872" i="70"/>
  <c r="W872" i="70"/>
  <c r="V872" i="70"/>
  <c r="V870" i="70" s="1"/>
  <c r="U872" i="70"/>
  <c r="U870" i="70" s="1"/>
  <c r="U868" i="70" s="1"/>
  <c r="T872" i="70"/>
  <c r="T870" i="70" s="1"/>
  <c r="S872" i="70"/>
  <c r="R872" i="70"/>
  <c r="R870" i="70" s="1"/>
  <c r="R868" i="70" s="1"/>
  <c r="Q872" i="70"/>
  <c r="Q870" i="70" s="1"/>
  <c r="P872" i="70"/>
  <c r="O872" i="70"/>
  <c r="O870" i="70" s="1"/>
  <c r="N872" i="70"/>
  <c r="N870" i="70" s="1"/>
  <c r="M872" i="70"/>
  <c r="M870" i="70" s="1"/>
  <c r="L872" i="70"/>
  <c r="K872" i="70"/>
  <c r="J872" i="70"/>
  <c r="J870" i="70" s="1"/>
  <c r="I872" i="70"/>
  <c r="I870" i="70" s="1"/>
  <c r="H872" i="70"/>
  <c r="G872" i="70"/>
  <c r="AA871" i="70"/>
  <c r="AA869" i="70" s="1"/>
  <c r="AA867" i="70" s="1"/>
  <c r="Z871" i="70"/>
  <c r="Z869" i="70" s="1"/>
  <c r="Y871" i="70"/>
  <c r="Y869" i="70" s="1"/>
  <c r="Y867" i="70" s="1"/>
  <c r="X871" i="70"/>
  <c r="X869" i="70" s="1"/>
  <c r="W871" i="70"/>
  <c r="W869" i="70" s="1"/>
  <c r="V871" i="70"/>
  <c r="V869" i="70" s="1"/>
  <c r="U871" i="70"/>
  <c r="T871" i="70"/>
  <c r="S871" i="70"/>
  <c r="S869" i="70" s="1"/>
  <c r="R871" i="70"/>
  <c r="R869" i="70" s="1"/>
  <c r="R867" i="70" s="1"/>
  <c r="Q871" i="70"/>
  <c r="Q869" i="70" s="1"/>
  <c r="P871" i="70"/>
  <c r="P869" i="70" s="1"/>
  <c r="N871" i="70"/>
  <c r="N869" i="70" s="1"/>
  <c r="M871" i="70"/>
  <c r="L871" i="70"/>
  <c r="K871" i="70"/>
  <c r="K869" i="70" s="1"/>
  <c r="K867" i="70" s="1"/>
  <c r="J871" i="70"/>
  <c r="J869" i="70" s="1"/>
  <c r="J867" i="70" s="1"/>
  <c r="I871" i="70"/>
  <c r="I869" i="70" s="1"/>
  <c r="H871" i="70"/>
  <c r="G871" i="70"/>
  <c r="G869" i="70" s="1"/>
  <c r="X870" i="70"/>
  <c r="W870" i="70"/>
  <c r="S870" i="70"/>
  <c r="P870" i="70"/>
  <c r="P868" i="70" s="1"/>
  <c r="L870" i="70"/>
  <c r="K870" i="70"/>
  <c r="G870" i="70"/>
  <c r="U869" i="70"/>
  <c r="T869" i="70"/>
  <c r="M869" i="70"/>
  <c r="M867" i="70" s="1"/>
  <c r="L869" i="70"/>
  <c r="H869" i="70"/>
  <c r="AA828" i="70"/>
  <c r="AA826" i="70" s="1"/>
  <c r="Z828" i="70"/>
  <c r="Z826" i="70" s="1"/>
  <c r="Y828" i="70"/>
  <c r="Y826" i="70" s="1"/>
  <c r="X828" i="70"/>
  <c r="X826" i="70" s="1"/>
  <c r="X824" i="70" s="1"/>
  <c r="W828" i="70"/>
  <c r="V828" i="70"/>
  <c r="V826" i="70" s="1"/>
  <c r="U828" i="70"/>
  <c r="T828" i="70"/>
  <c r="T826" i="70" s="1"/>
  <c r="S828" i="70"/>
  <c r="S826" i="70" s="1"/>
  <c r="S824" i="70" s="1"/>
  <c r="R828" i="70"/>
  <c r="R826" i="70" s="1"/>
  <c r="Q828" i="70"/>
  <c r="Q826" i="70" s="1"/>
  <c r="P828" i="70"/>
  <c r="O828" i="70"/>
  <c r="O826" i="70" s="1"/>
  <c r="N828" i="70"/>
  <c r="N826" i="70" s="1"/>
  <c r="N824" i="70" s="1"/>
  <c r="M828" i="70"/>
  <c r="M826" i="70" s="1"/>
  <c r="L828" i="70"/>
  <c r="K828" i="70"/>
  <c r="J828" i="70"/>
  <c r="J826" i="70" s="1"/>
  <c r="I828" i="70"/>
  <c r="I826" i="70" s="1"/>
  <c r="H828" i="70"/>
  <c r="H826" i="70" s="1"/>
  <c r="H824" i="70" s="1"/>
  <c r="G828" i="70"/>
  <c r="AA827" i="70"/>
  <c r="AA825" i="70" s="1"/>
  <c r="AA823" i="70" s="1"/>
  <c r="Z827" i="70"/>
  <c r="Z825" i="70" s="1"/>
  <c r="Y827" i="70"/>
  <c r="X827" i="70"/>
  <c r="X825" i="70" s="1"/>
  <c r="W827" i="70"/>
  <c r="W825" i="70" s="1"/>
  <c r="V827" i="70"/>
  <c r="V825" i="70" s="1"/>
  <c r="U827" i="70"/>
  <c r="U825" i="70" s="1"/>
  <c r="U823" i="70" s="1"/>
  <c r="T827" i="70"/>
  <c r="S827" i="70"/>
  <c r="S825" i="70" s="1"/>
  <c r="R827" i="70"/>
  <c r="R825" i="70" s="1"/>
  <c r="Q827" i="70"/>
  <c r="P827" i="70"/>
  <c r="P825" i="70" s="1"/>
  <c r="P823" i="70" s="1"/>
  <c r="O827" i="70"/>
  <c r="O825" i="70" s="1"/>
  <c r="N827" i="70"/>
  <c r="N825" i="70" s="1"/>
  <c r="M827" i="70"/>
  <c r="L827" i="70"/>
  <c r="L825" i="70" s="1"/>
  <c r="K827" i="70"/>
  <c r="K825" i="70" s="1"/>
  <c r="J827" i="70"/>
  <c r="J825" i="70" s="1"/>
  <c r="I827" i="70"/>
  <c r="H827" i="70"/>
  <c r="H825" i="70" s="1"/>
  <c r="H823" i="70" s="1"/>
  <c r="G827" i="70"/>
  <c r="G825" i="70" s="1"/>
  <c r="W826" i="70"/>
  <c r="U826" i="70"/>
  <c r="P826" i="70"/>
  <c r="L826" i="70"/>
  <c r="L824" i="70" s="1"/>
  <c r="K826" i="70"/>
  <c r="Y825" i="70"/>
  <c r="T825" i="70"/>
  <c r="Q825" i="70"/>
  <c r="Q823" i="70" s="1"/>
  <c r="M825" i="70"/>
  <c r="I825" i="70"/>
  <c r="AA784" i="70"/>
  <c r="Z784" i="70"/>
  <c r="Z782" i="70" s="1"/>
  <c r="Y784" i="70"/>
  <c r="Y782" i="70" s="1"/>
  <c r="X784" i="70"/>
  <c r="X782" i="70" s="1"/>
  <c r="W784" i="70"/>
  <c r="W782" i="70" s="1"/>
  <c r="V784" i="70"/>
  <c r="V782" i="70" s="1"/>
  <c r="U784" i="70"/>
  <c r="U782" i="70" s="1"/>
  <c r="T784" i="70"/>
  <c r="S784" i="70"/>
  <c r="R784" i="70"/>
  <c r="R782" i="70" s="1"/>
  <c r="Q784" i="70"/>
  <c r="Q782" i="70" s="1"/>
  <c r="P784" i="70"/>
  <c r="P782" i="70" s="1"/>
  <c r="O784" i="70"/>
  <c r="N784" i="70"/>
  <c r="N782" i="70" s="1"/>
  <c r="M784" i="70"/>
  <c r="M782" i="70" s="1"/>
  <c r="L784" i="70"/>
  <c r="L782" i="70" s="1"/>
  <c r="K784" i="70"/>
  <c r="J784" i="70"/>
  <c r="J782" i="70" s="1"/>
  <c r="I784" i="70"/>
  <c r="H784" i="70"/>
  <c r="H782" i="70" s="1"/>
  <c r="H780" i="70" s="1"/>
  <c r="G784" i="70"/>
  <c r="AA783" i="70"/>
  <c r="AA781" i="70" s="1"/>
  <c r="Z783" i="70"/>
  <c r="Z781" i="70" s="1"/>
  <c r="Y783" i="70"/>
  <c r="Y781" i="70" s="1"/>
  <c r="X783" i="70"/>
  <c r="X781" i="70" s="1"/>
  <c r="W783" i="70"/>
  <c r="W781" i="70" s="1"/>
  <c r="V783" i="70"/>
  <c r="V781" i="70" s="1"/>
  <c r="U783" i="70"/>
  <c r="U781" i="70" s="1"/>
  <c r="T783" i="70"/>
  <c r="T781" i="70" s="1"/>
  <c r="S783" i="70"/>
  <c r="S781" i="70" s="1"/>
  <c r="R783" i="70"/>
  <c r="R781" i="70" s="1"/>
  <c r="Q783" i="70"/>
  <c r="P783" i="70"/>
  <c r="O783" i="70"/>
  <c r="O781" i="70" s="1"/>
  <c r="N783" i="70"/>
  <c r="N781" i="70" s="1"/>
  <c r="M783" i="70"/>
  <c r="M781" i="70" s="1"/>
  <c r="L783" i="70"/>
  <c r="K783" i="70"/>
  <c r="K781" i="70" s="1"/>
  <c r="J783" i="70"/>
  <c r="J781" i="70" s="1"/>
  <c r="I783" i="70"/>
  <c r="I781" i="70" s="1"/>
  <c r="H783" i="70"/>
  <c r="H781" i="70" s="1"/>
  <c r="G783" i="70"/>
  <c r="G781" i="70" s="1"/>
  <c r="AA782" i="70"/>
  <c r="T782" i="70"/>
  <c r="T780" i="70" s="1"/>
  <c r="S782" i="70"/>
  <c r="O782" i="70"/>
  <c r="K782" i="70"/>
  <c r="I782" i="70"/>
  <c r="G782" i="70"/>
  <c r="G780" i="70" s="1"/>
  <c r="Q781" i="70"/>
  <c r="Q779" i="70" s="1"/>
  <c r="P781" i="70"/>
  <c r="L781" i="70"/>
  <c r="L779" i="70" s="1"/>
  <c r="AA740" i="70"/>
  <c r="AA738" i="70" s="1"/>
  <c r="AA736" i="70" s="1"/>
  <c r="Z740" i="70"/>
  <c r="Z738" i="70" s="1"/>
  <c r="Z736" i="70" s="1"/>
  <c r="Y740" i="70"/>
  <c r="Y738" i="70" s="1"/>
  <c r="Y736" i="70" s="1"/>
  <c r="X740" i="70"/>
  <c r="W740" i="70"/>
  <c r="W738" i="70" s="1"/>
  <c r="V740" i="70"/>
  <c r="V738" i="70" s="1"/>
  <c r="V736" i="70" s="1"/>
  <c r="U740" i="70"/>
  <c r="T740" i="70"/>
  <c r="S740" i="70"/>
  <c r="S738" i="70" s="1"/>
  <c r="R740" i="70"/>
  <c r="R738" i="70" s="1"/>
  <c r="Q740" i="70"/>
  <c r="Q738" i="70" s="1"/>
  <c r="P740" i="70"/>
  <c r="O740" i="70"/>
  <c r="O738" i="70" s="1"/>
  <c r="O736" i="70" s="1"/>
  <c r="N740" i="70"/>
  <c r="N738" i="70" s="1"/>
  <c r="N736" i="70" s="1"/>
  <c r="M740" i="70"/>
  <c r="M738" i="70" s="1"/>
  <c r="L740" i="70"/>
  <c r="K740" i="70"/>
  <c r="K738" i="70" s="1"/>
  <c r="K736" i="70" s="1"/>
  <c r="J740" i="70"/>
  <c r="J738" i="70" s="1"/>
  <c r="I740" i="70"/>
  <c r="H740" i="70"/>
  <c r="H738" i="70" s="1"/>
  <c r="H736" i="70" s="1"/>
  <c r="G740" i="70"/>
  <c r="G738" i="70" s="1"/>
  <c r="AA739" i="70"/>
  <c r="AA737" i="70" s="1"/>
  <c r="Z739" i="70"/>
  <c r="Z737" i="70" s="1"/>
  <c r="Y739" i="70"/>
  <c r="X739" i="70"/>
  <c r="X737" i="70" s="1"/>
  <c r="X735" i="70" s="1"/>
  <c r="W739" i="70"/>
  <c r="W737" i="70" s="1"/>
  <c r="W735" i="70" s="1"/>
  <c r="V739" i="70"/>
  <c r="V737" i="70" s="1"/>
  <c r="U739" i="70"/>
  <c r="T739" i="70"/>
  <c r="T737" i="70" s="1"/>
  <c r="S739" i="70"/>
  <c r="S737" i="70" s="1"/>
  <c r="S735" i="70" s="1"/>
  <c r="R739" i="70"/>
  <c r="Q739" i="70"/>
  <c r="P739" i="70"/>
  <c r="O739" i="70"/>
  <c r="O737" i="70" s="1"/>
  <c r="N739" i="70"/>
  <c r="N737" i="70" s="1"/>
  <c r="M739" i="70"/>
  <c r="L739" i="70"/>
  <c r="L737" i="70" s="1"/>
  <c r="L735" i="70" s="1"/>
  <c r="K739" i="70"/>
  <c r="K737" i="70" s="1"/>
  <c r="K735" i="70" s="1"/>
  <c r="J739" i="70"/>
  <c r="J737" i="70" s="1"/>
  <c r="J735" i="70" s="1"/>
  <c r="I739" i="70"/>
  <c r="H739" i="70"/>
  <c r="H737" i="70" s="1"/>
  <c r="G739" i="70"/>
  <c r="X738" i="70"/>
  <c r="U738" i="70"/>
  <c r="T738" i="70"/>
  <c r="P738" i="70"/>
  <c r="P736" i="70" s="1"/>
  <c r="L738" i="70"/>
  <c r="I738" i="70"/>
  <c r="Y737" i="70"/>
  <c r="Y735" i="70" s="1"/>
  <c r="U737" i="70"/>
  <c r="R737" i="70"/>
  <c r="Q737" i="70"/>
  <c r="P737" i="70"/>
  <c r="P735" i="70" s="1"/>
  <c r="M737" i="70"/>
  <c r="M735" i="70" s="1"/>
  <c r="I737" i="70"/>
  <c r="AA696" i="70"/>
  <c r="AA694" i="70" s="1"/>
  <c r="Z696" i="70"/>
  <c r="Z694" i="70" s="1"/>
  <c r="Y696" i="70"/>
  <c r="Y694" i="70" s="1"/>
  <c r="Y692" i="70" s="1"/>
  <c r="X696" i="70"/>
  <c r="X694" i="70" s="1"/>
  <c r="W696" i="70"/>
  <c r="V696" i="70"/>
  <c r="V694" i="70" s="1"/>
  <c r="V692" i="70" s="1"/>
  <c r="U696" i="70"/>
  <c r="U694" i="70" s="1"/>
  <c r="U692" i="70" s="1"/>
  <c r="T696" i="70"/>
  <c r="S696" i="70"/>
  <c r="S694" i="70" s="1"/>
  <c r="R696" i="70"/>
  <c r="R694" i="70" s="1"/>
  <c r="Q696" i="70"/>
  <c r="Q694" i="70" s="1"/>
  <c r="P696" i="70"/>
  <c r="P694" i="70" s="1"/>
  <c r="O696" i="70"/>
  <c r="N696" i="70"/>
  <c r="N694" i="70" s="1"/>
  <c r="M696" i="70"/>
  <c r="M694" i="70" s="1"/>
  <c r="M692" i="70" s="1"/>
  <c r="L696" i="70"/>
  <c r="K696" i="70"/>
  <c r="K694" i="70" s="1"/>
  <c r="J696" i="70"/>
  <c r="J694" i="70" s="1"/>
  <c r="I696" i="70"/>
  <c r="I694" i="70" s="1"/>
  <c r="I692" i="70" s="1"/>
  <c r="H696" i="70"/>
  <c r="H694" i="70" s="1"/>
  <c r="H692" i="70" s="1"/>
  <c r="G696" i="70"/>
  <c r="AA695" i="70"/>
  <c r="AA693" i="70" s="1"/>
  <c r="AA691" i="70" s="1"/>
  <c r="Z695" i="70"/>
  <c r="Z693" i="70" s="1"/>
  <c r="Y695" i="70"/>
  <c r="Y693" i="70" s="1"/>
  <c r="Y691" i="70" s="1"/>
  <c r="X695" i="70"/>
  <c r="W695" i="70"/>
  <c r="W693" i="70" s="1"/>
  <c r="V695" i="70"/>
  <c r="U695" i="70"/>
  <c r="T695" i="70"/>
  <c r="S695" i="70"/>
  <c r="S693" i="70" s="1"/>
  <c r="S691" i="70" s="1"/>
  <c r="R695" i="70"/>
  <c r="R693" i="70" s="1"/>
  <c r="R691" i="70" s="1"/>
  <c r="Q695" i="70"/>
  <c r="Q693" i="70" s="1"/>
  <c r="P695" i="70"/>
  <c r="P693" i="70" s="1"/>
  <c r="O695" i="70"/>
  <c r="O693" i="70" s="1"/>
  <c r="O691" i="70" s="1"/>
  <c r="N695" i="70"/>
  <c r="N693" i="70" s="1"/>
  <c r="M695" i="70"/>
  <c r="L695" i="70"/>
  <c r="K695" i="70"/>
  <c r="K693" i="70" s="1"/>
  <c r="J695" i="70"/>
  <c r="J693" i="70" s="1"/>
  <c r="J691" i="70" s="1"/>
  <c r="I695" i="70"/>
  <c r="I693" i="70" s="1"/>
  <c r="H695" i="70"/>
  <c r="G695" i="70"/>
  <c r="G693" i="70" s="1"/>
  <c r="G691" i="70" s="1"/>
  <c r="W694" i="70"/>
  <c r="T694" i="70"/>
  <c r="O694" i="70"/>
  <c r="O692" i="70" s="1"/>
  <c r="L694" i="70"/>
  <c r="X693" i="70"/>
  <c r="X691" i="70" s="1"/>
  <c r="V693" i="70"/>
  <c r="V691" i="70" s="1"/>
  <c r="U693" i="70"/>
  <c r="T693" i="70"/>
  <c r="M693" i="70"/>
  <c r="L693" i="70"/>
  <c r="H693" i="70"/>
  <c r="AA692" i="70"/>
  <c r="J692" i="70"/>
  <c r="M691" i="70"/>
  <c r="L691" i="70"/>
  <c r="AA652" i="70"/>
  <c r="AA650" i="70" s="1"/>
  <c r="Z652" i="70"/>
  <c r="Z650" i="70" s="1"/>
  <c r="Z648" i="70" s="1"/>
  <c r="Y652" i="70"/>
  <c r="Y650" i="70" s="1"/>
  <c r="X652" i="70"/>
  <c r="X650" i="70" s="1"/>
  <c r="W652" i="70"/>
  <c r="W650" i="70" s="1"/>
  <c r="V652" i="70"/>
  <c r="V650" i="70" s="1"/>
  <c r="V648" i="70" s="1"/>
  <c r="U652" i="70"/>
  <c r="U650" i="70" s="1"/>
  <c r="T652" i="70"/>
  <c r="S652" i="70"/>
  <c r="S650" i="70" s="1"/>
  <c r="R652" i="70"/>
  <c r="R650" i="70" s="1"/>
  <c r="Q652" i="70"/>
  <c r="Q650" i="70" s="1"/>
  <c r="P652" i="70"/>
  <c r="O652" i="70"/>
  <c r="O650" i="70" s="1"/>
  <c r="N652" i="70"/>
  <c r="N650" i="70" s="1"/>
  <c r="N648" i="70" s="1"/>
  <c r="M652" i="70"/>
  <c r="M650" i="70" s="1"/>
  <c r="L652" i="70"/>
  <c r="L650" i="70" s="1"/>
  <c r="K652" i="70"/>
  <c r="J652" i="70"/>
  <c r="J650" i="70" s="1"/>
  <c r="J648" i="70" s="1"/>
  <c r="I652" i="70"/>
  <c r="H652" i="70"/>
  <c r="G652" i="70"/>
  <c r="G650" i="70" s="1"/>
  <c r="AA651" i="70"/>
  <c r="AA649" i="70" s="1"/>
  <c r="Z651" i="70"/>
  <c r="Z649" i="70" s="1"/>
  <c r="Y651" i="70"/>
  <c r="Y649" i="70" s="1"/>
  <c r="X651" i="70"/>
  <c r="X649" i="70" s="1"/>
  <c r="W651" i="70"/>
  <c r="W649" i="70" s="1"/>
  <c r="W647" i="70" s="1"/>
  <c r="V651" i="70"/>
  <c r="V649" i="70" s="1"/>
  <c r="U651" i="70"/>
  <c r="U649" i="70" s="1"/>
  <c r="T651" i="70"/>
  <c r="S651" i="70"/>
  <c r="S649" i="70" s="1"/>
  <c r="S647" i="70" s="1"/>
  <c r="R651" i="70"/>
  <c r="R649" i="70" s="1"/>
  <c r="Q651" i="70"/>
  <c r="P651" i="70"/>
  <c r="P649" i="70" s="1"/>
  <c r="O651" i="70"/>
  <c r="O649" i="70" s="1"/>
  <c r="N651" i="70"/>
  <c r="N649" i="70" s="1"/>
  <c r="M651" i="70"/>
  <c r="M649" i="70" s="1"/>
  <c r="L651" i="70"/>
  <c r="L649" i="70" s="1"/>
  <c r="K651" i="70"/>
  <c r="K649" i="70" s="1"/>
  <c r="K647" i="70" s="1"/>
  <c r="J651" i="70"/>
  <c r="I651" i="70"/>
  <c r="I649" i="70" s="1"/>
  <c r="H651" i="70"/>
  <c r="H649" i="70" s="1"/>
  <c r="G651" i="70"/>
  <c r="G649" i="70" s="1"/>
  <c r="T650" i="70"/>
  <c r="T648" i="70" s="1"/>
  <c r="P650" i="70"/>
  <c r="K650" i="70"/>
  <c r="I650" i="70"/>
  <c r="H650" i="70"/>
  <c r="H648" i="70" s="1"/>
  <c r="T649" i="70"/>
  <c r="Q649" i="70"/>
  <c r="Q647" i="70" s="1"/>
  <c r="J649" i="70"/>
  <c r="AA608" i="70"/>
  <c r="AA606" i="70" s="1"/>
  <c r="AA604" i="70" s="1"/>
  <c r="Z608" i="70"/>
  <c r="Z606" i="70" s="1"/>
  <c r="Z604" i="70" s="1"/>
  <c r="Y608" i="70"/>
  <c r="Y606" i="70" s="1"/>
  <c r="Y604" i="70" s="1"/>
  <c r="X608" i="70"/>
  <c r="X606" i="70" s="1"/>
  <c r="W608" i="70"/>
  <c r="W606" i="70" s="1"/>
  <c r="V608" i="70"/>
  <c r="V606" i="70" s="1"/>
  <c r="V604" i="70" s="1"/>
  <c r="U608" i="70"/>
  <c r="T608" i="70"/>
  <c r="T606" i="70" s="1"/>
  <c r="T604" i="70" s="1"/>
  <c r="S608" i="70"/>
  <c r="R608" i="70"/>
  <c r="R606" i="70" s="1"/>
  <c r="Q608" i="70"/>
  <c r="P608" i="70"/>
  <c r="P606" i="70" s="1"/>
  <c r="P604" i="70" s="1"/>
  <c r="O608" i="70"/>
  <c r="N608" i="70"/>
  <c r="N606" i="70" s="1"/>
  <c r="N604" i="70" s="1"/>
  <c r="M608" i="70"/>
  <c r="M606" i="70" s="1"/>
  <c r="L608" i="70"/>
  <c r="L606" i="70" s="1"/>
  <c r="L604" i="70" s="1"/>
  <c r="K608" i="70"/>
  <c r="K606" i="70" s="1"/>
  <c r="J608" i="70"/>
  <c r="J606" i="70" s="1"/>
  <c r="I608" i="70"/>
  <c r="H608" i="70"/>
  <c r="H606" i="70" s="1"/>
  <c r="G608" i="70"/>
  <c r="AA607" i="70"/>
  <c r="AA605" i="70" s="1"/>
  <c r="Z607" i="70"/>
  <c r="Z605" i="70" s="1"/>
  <c r="Y607" i="70"/>
  <c r="Y605" i="70" s="1"/>
  <c r="Y603" i="70" s="1"/>
  <c r="X607" i="70"/>
  <c r="W607" i="70"/>
  <c r="W605" i="70" s="1"/>
  <c r="V607" i="70"/>
  <c r="V605" i="70" s="1"/>
  <c r="V603" i="70" s="1"/>
  <c r="U607" i="70"/>
  <c r="T607" i="70"/>
  <c r="S607" i="70"/>
  <c r="S605" i="70" s="1"/>
  <c r="S603" i="70" s="1"/>
  <c r="R607" i="70"/>
  <c r="Q607" i="70"/>
  <c r="Q605" i="70" s="1"/>
  <c r="P607" i="70"/>
  <c r="O607" i="70"/>
  <c r="O605" i="70" s="1"/>
  <c r="N607" i="70"/>
  <c r="N605" i="70" s="1"/>
  <c r="M607" i="70"/>
  <c r="M605" i="70" s="1"/>
  <c r="M603" i="70" s="1"/>
  <c r="L607" i="70"/>
  <c r="K607" i="70"/>
  <c r="K605" i="70" s="1"/>
  <c r="K603" i="70" s="1"/>
  <c r="J607" i="70"/>
  <c r="J605" i="70" s="1"/>
  <c r="J603" i="70" s="1"/>
  <c r="I607" i="70"/>
  <c r="I605" i="70" s="1"/>
  <c r="I603" i="70" s="1"/>
  <c r="H607" i="70"/>
  <c r="H605" i="70" s="1"/>
  <c r="G607" i="70"/>
  <c r="G605" i="70" s="1"/>
  <c r="U606" i="70"/>
  <c r="U604" i="70" s="1"/>
  <c r="S606" i="70"/>
  <c r="S604" i="70" s="1"/>
  <c r="O606" i="70"/>
  <c r="O604" i="70" s="1"/>
  <c r="I606" i="70"/>
  <c r="G606" i="70"/>
  <c r="G604" i="70" s="1"/>
  <c r="X605" i="70"/>
  <c r="U605" i="70"/>
  <c r="T605" i="70"/>
  <c r="R605" i="70"/>
  <c r="R603" i="70" s="1"/>
  <c r="P605" i="70"/>
  <c r="P603" i="70" s="1"/>
  <c r="L605" i="70"/>
  <c r="I604" i="70"/>
  <c r="X603" i="70"/>
  <c r="L603" i="70"/>
  <c r="AA564" i="70"/>
  <c r="AA562" i="70" s="1"/>
  <c r="AA560" i="70" s="1"/>
  <c r="Z564" i="70"/>
  <c r="Z562" i="70" s="1"/>
  <c r="Y564" i="70"/>
  <c r="Y562" i="70" s="1"/>
  <c r="X564" i="70"/>
  <c r="X562" i="70" s="1"/>
  <c r="W564" i="70"/>
  <c r="W562" i="70" s="1"/>
  <c r="V564" i="70"/>
  <c r="V562" i="70" s="1"/>
  <c r="U564" i="70"/>
  <c r="T564" i="70"/>
  <c r="S564" i="70"/>
  <c r="R564" i="70"/>
  <c r="Q564" i="70"/>
  <c r="Q562" i="70" s="1"/>
  <c r="P564" i="70"/>
  <c r="P562" i="70" s="1"/>
  <c r="P560" i="70" s="1"/>
  <c r="O564" i="70"/>
  <c r="O562" i="70" s="1"/>
  <c r="N564" i="70"/>
  <c r="N562" i="70" s="1"/>
  <c r="M564" i="70"/>
  <c r="M562" i="70" s="1"/>
  <c r="L564" i="70"/>
  <c r="K564" i="70"/>
  <c r="K562" i="70" s="1"/>
  <c r="J564" i="70"/>
  <c r="I564" i="70"/>
  <c r="I562" i="70" s="1"/>
  <c r="I560" i="70" s="1"/>
  <c r="H564" i="70"/>
  <c r="H562" i="70" s="1"/>
  <c r="G564" i="70"/>
  <c r="G562" i="70" s="1"/>
  <c r="G560" i="70" s="1"/>
  <c r="AA563" i="70"/>
  <c r="AA561" i="70" s="1"/>
  <c r="Z563" i="70"/>
  <c r="Z561" i="70" s="1"/>
  <c r="Y563" i="70"/>
  <c r="Y561" i="70" s="1"/>
  <c r="X563" i="70"/>
  <c r="X561" i="70" s="1"/>
  <c r="W563" i="70"/>
  <c r="W561" i="70" s="1"/>
  <c r="V563" i="70"/>
  <c r="V561" i="70" s="1"/>
  <c r="U563" i="70"/>
  <c r="U561" i="70" s="1"/>
  <c r="T563" i="70"/>
  <c r="S563" i="70"/>
  <c r="R563" i="70"/>
  <c r="R561" i="70" s="1"/>
  <c r="R559" i="70" s="1"/>
  <c r="Q563" i="70"/>
  <c r="Q561" i="70" s="1"/>
  <c r="P563" i="70"/>
  <c r="P561" i="70" s="1"/>
  <c r="P559" i="70" s="1"/>
  <c r="O563" i="70"/>
  <c r="O561" i="70" s="1"/>
  <c r="N563" i="70"/>
  <c r="N561" i="70" s="1"/>
  <c r="M563" i="70"/>
  <c r="M561" i="70" s="1"/>
  <c r="M559" i="70" s="1"/>
  <c r="L563" i="70"/>
  <c r="K563" i="70"/>
  <c r="K561" i="70" s="1"/>
  <c r="J563" i="70"/>
  <c r="J561" i="70" s="1"/>
  <c r="I563" i="70"/>
  <c r="I561" i="70" s="1"/>
  <c r="H563" i="70"/>
  <c r="G563" i="70"/>
  <c r="U562" i="70"/>
  <c r="U560" i="70" s="1"/>
  <c r="T562" i="70"/>
  <c r="T560" i="70" s="1"/>
  <c r="S562" i="70"/>
  <c r="S560" i="70" s="1"/>
  <c r="R562" i="70"/>
  <c r="J562" i="70"/>
  <c r="J560" i="70" s="1"/>
  <c r="T561" i="70"/>
  <c r="S561" i="70"/>
  <c r="S559" i="70" s="1"/>
  <c r="L561" i="70"/>
  <c r="H561" i="70"/>
  <c r="G561" i="70"/>
  <c r="AA520" i="70"/>
  <c r="AA518" i="70" s="1"/>
  <c r="Z520" i="70"/>
  <c r="Z518" i="70" s="1"/>
  <c r="Z516" i="70" s="1"/>
  <c r="Y520" i="70"/>
  <c r="Y518" i="70" s="1"/>
  <c r="X520" i="70"/>
  <c r="X518" i="70" s="1"/>
  <c r="W520" i="70"/>
  <c r="W518" i="70" s="1"/>
  <c r="V520" i="70"/>
  <c r="V518" i="70" s="1"/>
  <c r="U520" i="70"/>
  <c r="T520" i="70"/>
  <c r="S520" i="70"/>
  <c r="R520" i="70"/>
  <c r="R518" i="70" s="1"/>
  <c r="Q520" i="70"/>
  <c r="Q518" i="70" s="1"/>
  <c r="P520" i="70"/>
  <c r="P518" i="70" s="1"/>
  <c r="O520" i="70"/>
  <c r="O518" i="70" s="1"/>
  <c r="N520" i="70"/>
  <c r="N518" i="70" s="1"/>
  <c r="N516" i="70" s="1"/>
  <c r="M520" i="70"/>
  <c r="M518" i="70" s="1"/>
  <c r="L520" i="70"/>
  <c r="K520" i="70"/>
  <c r="J520" i="70"/>
  <c r="J518" i="70" s="1"/>
  <c r="I520" i="70"/>
  <c r="H520" i="70"/>
  <c r="G520" i="70"/>
  <c r="G518" i="70" s="1"/>
  <c r="AA519" i="70"/>
  <c r="AA517" i="70" s="1"/>
  <c r="Z519" i="70"/>
  <c r="Z517" i="70" s="1"/>
  <c r="Y519" i="70"/>
  <c r="Y517" i="70" s="1"/>
  <c r="X519" i="70"/>
  <c r="X517" i="70" s="1"/>
  <c r="W519" i="70"/>
  <c r="W517" i="70" s="1"/>
  <c r="W515" i="70" s="1"/>
  <c r="V519" i="70"/>
  <c r="V517" i="70" s="1"/>
  <c r="U519" i="70"/>
  <c r="T519" i="70"/>
  <c r="T517" i="70" s="1"/>
  <c r="S519" i="70"/>
  <c r="S517" i="70" s="1"/>
  <c r="R519" i="70"/>
  <c r="Q519" i="70"/>
  <c r="P519" i="70"/>
  <c r="P517" i="70" s="1"/>
  <c r="P515" i="70" s="1"/>
  <c r="O519" i="70"/>
  <c r="O517" i="70" s="1"/>
  <c r="N519" i="70"/>
  <c r="N517" i="70" s="1"/>
  <c r="M519" i="70"/>
  <c r="M517" i="70" s="1"/>
  <c r="L519" i="70"/>
  <c r="L517" i="70" s="1"/>
  <c r="K519" i="70"/>
  <c r="K517" i="70" s="1"/>
  <c r="K515" i="70" s="1"/>
  <c r="J519" i="70"/>
  <c r="J517" i="70" s="1"/>
  <c r="I519" i="70"/>
  <c r="I517" i="70" s="1"/>
  <c r="H519" i="70"/>
  <c r="H517" i="70" s="1"/>
  <c r="G519" i="70"/>
  <c r="G517" i="70" s="1"/>
  <c r="U518" i="70"/>
  <c r="T518" i="70"/>
  <c r="S518" i="70"/>
  <c r="L518" i="70"/>
  <c r="I518" i="70"/>
  <c r="I516" i="70" s="1"/>
  <c r="H518" i="70"/>
  <c r="U517" i="70"/>
  <c r="R517" i="70"/>
  <c r="R515" i="70" s="1"/>
  <c r="Q517" i="70"/>
  <c r="T516" i="70"/>
  <c r="H516" i="70"/>
  <c r="Q515" i="70"/>
  <c r="AA476" i="70"/>
  <c r="AA474" i="70" s="1"/>
  <c r="Z476" i="70"/>
  <c r="Z474" i="70" s="1"/>
  <c r="Y476" i="70"/>
  <c r="Y474" i="70" s="1"/>
  <c r="X476" i="70"/>
  <c r="X474" i="70" s="1"/>
  <c r="V476" i="70"/>
  <c r="V474" i="70" s="1"/>
  <c r="U476" i="70"/>
  <c r="U474" i="70" s="1"/>
  <c r="T476" i="70"/>
  <c r="T474" i="70" s="1"/>
  <c r="S476" i="70"/>
  <c r="S474" i="70" s="1"/>
  <c r="R476" i="70"/>
  <c r="R474" i="70" s="1"/>
  <c r="P476" i="70"/>
  <c r="O476" i="70"/>
  <c r="O474" i="70" s="1"/>
  <c r="N476" i="70"/>
  <c r="N474" i="70" s="1"/>
  <c r="M476" i="70"/>
  <c r="M474" i="70" s="1"/>
  <c r="L476" i="70"/>
  <c r="L474" i="70" s="1"/>
  <c r="J476" i="70"/>
  <c r="J474" i="70" s="1"/>
  <c r="I476" i="70"/>
  <c r="I474" i="70" s="1"/>
  <c r="H476" i="70"/>
  <c r="H474" i="70" s="1"/>
  <c r="G476" i="70"/>
  <c r="G474" i="70" s="1"/>
  <c r="AA475" i="70"/>
  <c r="AA473" i="70" s="1"/>
  <c r="Y475" i="70"/>
  <c r="Y473" i="70" s="1"/>
  <c r="X475" i="70"/>
  <c r="X473" i="70" s="1"/>
  <c r="W475" i="70"/>
  <c r="W473" i="70" s="1"/>
  <c r="U475" i="70"/>
  <c r="U473" i="70" s="1"/>
  <c r="S475" i="70"/>
  <c r="S473" i="70" s="1"/>
  <c r="P475" i="70"/>
  <c r="P473" i="70" s="1"/>
  <c r="O475" i="70"/>
  <c r="O473" i="70" s="1"/>
  <c r="M475" i="70"/>
  <c r="L475" i="70"/>
  <c r="L473" i="70" s="1"/>
  <c r="K475" i="70"/>
  <c r="K473" i="70" s="1"/>
  <c r="I475" i="70"/>
  <c r="I473" i="70" s="1"/>
  <c r="G475" i="70"/>
  <c r="G473" i="70" s="1"/>
  <c r="P474" i="70"/>
  <c r="M473" i="70"/>
  <c r="AA432" i="70"/>
  <c r="AA430" i="70" s="1"/>
  <c r="Z432" i="70"/>
  <c r="Z430" i="70" s="1"/>
  <c r="Z428" i="70" s="1"/>
  <c r="Y432" i="70"/>
  <c r="Y430" i="70" s="1"/>
  <c r="Y428" i="70" s="1"/>
  <c r="X432" i="70"/>
  <c r="X430" i="70" s="1"/>
  <c r="X428" i="70" s="1"/>
  <c r="W432" i="70"/>
  <c r="W430" i="70" s="1"/>
  <c r="V432" i="70"/>
  <c r="V430" i="70" s="1"/>
  <c r="U432" i="70"/>
  <c r="U430" i="70" s="1"/>
  <c r="T432" i="70"/>
  <c r="S432" i="70"/>
  <c r="R432" i="70"/>
  <c r="R430" i="70" s="1"/>
  <c r="R428" i="70" s="1"/>
  <c r="Q432" i="70"/>
  <c r="Q430" i="70" s="1"/>
  <c r="P432" i="70"/>
  <c r="P430" i="70" s="1"/>
  <c r="O432" i="70"/>
  <c r="O430" i="70" s="1"/>
  <c r="N432" i="70"/>
  <c r="N430" i="70" s="1"/>
  <c r="N428" i="70" s="1"/>
  <c r="M432" i="70"/>
  <c r="M430" i="70" s="1"/>
  <c r="M428" i="70" s="1"/>
  <c r="L432" i="70"/>
  <c r="L430" i="70" s="1"/>
  <c r="L428" i="70" s="1"/>
  <c r="K432" i="70"/>
  <c r="K430" i="70" s="1"/>
  <c r="J432" i="70"/>
  <c r="J430" i="70" s="1"/>
  <c r="I432" i="70"/>
  <c r="H432" i="70"/>
  <c r="H430" i="70" s="1"/>
  <c r="H428" i="70" s="1"/>
  <c r="G432" i="70"/>
  <c r="G430" i="70" s="1"/>
  <c r="G428" i="70" s="1"/>
  <c r="AA431" i="70"/>
  <c r="AA429" i="70" s="1"/>
  <c r="AA427" i="70" s="1"/>
  <c r="Z431" i="70"/>
  <c r="Z429" i="70" s="1"/>
  <c r="Y431" i="70"/>
  <c r="Y429" i="70" s="1"/>
  <c r="X431" i="70"/>
  <c r="X429" i="70" s="1"/>
  <c r="W431" i="70"/>
  <c r="W429" i="70" s="1"/>
  <c r="V431" i="70"/>
  <c r="V429" i="70" s="1"/>
  <c r="V427" i="70" s="1"/>
  <c r="U431" i="70"/>
  <c r="U429" i="70" s="1"/>
  <c r="U427" i="70" s="1"/>
  <c r="T431" i="70"/>
  <c r="T429" i="70" s="1"/>
  <c r="S431" i="70"/>
  <c r="S429" i="70" s="1"/>
  <c r="R431" i="70"/>
  <c r="R429" i="70" s="1"/>
  <c r="Q431" i="70"/>
  <c r="P431" i="70"/>
  <c r="P429" i="70" s="1"/>
  <c r="P427" i="70" s="1"/>
  <c r="O431" i="70"/>
  <c r="O429" i="70" s="1"/>
  <c r="O427" i="70" s="1"/>
  <c r="N431" i="70"/>
  <c r="N429" i="70" s="1"/>
  <c r="M431" i="70"/>
  <c r="M429" i="70" s="1"/>
  <c r="L431" i="70"/>
  <c r="L429" i="70" s="1"/>
  <c r="K431" i="70"/>
  <c r="K429" i="70" s="1"/>
  <c r="K427" i="70" s="1"/>
  <c r="J431" i="70"/>
  <c r="J429" i="70" s="1"/>
  <c r="I431" i="70"/>
  <c r="I429" i="70" s="1"/>
  <c r="H431" i="70"/>
  <c r="H429" i="70" s="1"/>
  <c r="G431" i="70"/>
  <c r="G429" i="70" s="1"/>
  <c r="T430" i="70"/>
  <c r="S430" i="70"/>
  <c r="I430" i="70"/>
  <c r="Q429" i="70"/>
  <c r="W387" i="70"/>
  <c r="W385" i="70" s="1"/>
  <c r="W383" i="70" s="1"/>
  <c r="AA388" i="70"/>
  <c r="AA386" i="70" s="1"/>
  <c r="Z388" i="70"/>
  <c r="Z386" i="70" s="1"/>
  <c r="Z384" i="70" s="1"/>
  <c r="Y388" i="70"/>
  <c r="X388" i="70"/>
  <c r="X386" i="70" s="1"/>
  <c r="W388" i="70"/>
  <c r="V388" i="70"/>
  <c r="V386" i="70" s="1"/>
  <c r="U388" i="70"/>
  <c r="T388" i="70"/>
  <c r="T386" i="70" s="1"/>
  <c r="T384" i="70" s="1"/>
  <c r="S388" i="70"/>
  <c r="S386" i="70" s="1"/>
  <c r="R388" i="70"/>
  <c r="R386" i="70" s="1"/>
  <c r="Q388" i="70"/>
  <c r="Q386" i="70" s="1"/>
  <c r="P388" i="70"/>
  <c r="P386" i="70" s="1"/>
  <c r="O388" i="70"/>
  <c r="O386" i="70" s="1"/>
  <c r="N388" i="70"/>
  <c r="N386" i="70" s="1"/>
  <c r="M388" i="70"/>
  <c r="M386" i="70" s="1"/>
  <c r="L388" i="70"/>
  <c r="L386" i="70" s="1"/>
  <c r="L384" i="70" s="1"/>
  <c r="K388" i="70"/>
  <c r="K386" i="70" s="1"/>
  <c r="J388" i="70"/>
  <c r="J386" i="70" s="1"/>
  <c r="I388" i="70"/>
  <c r="H388" i="70"/>
  <c r="G388" i="70"/>
  <c r="AA387" i="70"/>
  <c r="AA385" i="70" s="1"/>
  <c r="Z387" i="70"/>
  <c r="Z385" i="70" s="1"/>
  <c r="Y387" i="70"/>
  <c r="Y385" i="70" s="1"/>
  <c r="X387" i="70"/>
  <c r="X385" i="70" s="1"/>
  <c r="V387" i="70"/>
  <c r="V385" i="70" s="1"/>
  <c r="V383" i="70" s="1"/>
  <c r="U387" i="70"/>
  <c r="T387" i="70"/>
  <c r="T385" i="70" s="1"/>
  <c r="S387" i="70"/>
  <c r="S385" i="70" s="1"/>
  <c r="R387" i="70"/>
  <c r="R385" i="70" s="1"/>
  <c r="Q387" i="70"/>
  <c r="P387" i="70"/>
  <c r="P385" i="70" s="1"/>
  <c r="O387" i="70"/>
  <c r="O385" i="70" s="1"/>
  <c r="N387" i="70"/>
  <c r="N385" i="70" s="1"/>
  <c r="M387" i="70"/>
  <c r="M385" i="70" s="1"/>
  <c r="L387" i="70"/>
  <c r="L385" i="70" s="1"/>
  <c r="K387" i="70"/>
  <c r="K385" i="70" s="1"/>
  <c r="K383" i="70" s="1"/>
  <c r="J387" i="70"/>
  <c r="J385" i="70" s="1"/>
  <c r="I387" i="70"/>
  <c r="I385" i="70" s="1"/>
  <c r="H387" i="70"/>
  <c r="H385" i="70" s="1"/>
  <c r="G387" i="70"/>
  <c r="G385" i="70" s="1"/>
  <c r="Y386" i="70"/>
  <c r="W386" i="70"/>
  <c r="U386" i="70"/>
  <c r="I386" i="70"/>
  <c r="H386" i="70"/>
  <c r="G386" i="70"/>
  <c r="U385" i="70"/>
  <c r="Q385" i="70"/>
  <c r="I384" i="70"/>
  <c r="AA344" i="70"/>
  <c r="AA342" i="70" s="1"/>
  <c r="AA340" i="70" s="1"/>
  <c r="Z344" i="70"/>
  <c r="Z342" i="70" s="1"/>
  <c r="Y344" i="70"/>
  <c r="Y342" i="70" s="1"/>
  <c r="Y340" i="70" s="1"/>
  <c r="X344" i="70"/>
  <c r="X342" i="70" s="1"/>
  <c r="W344" i="70"/>
  <c r="W342" i="70" s="1"/>
  <c r="V344" i="70"/>
  <c r="V342" i="70" s="1"/>
  <c r="V340" i="70" s="1"/>
  <c r="U344" i="70"/>
  <c r="U342" i="70" s="1"/>
  <c r="U340" i="70" s="1"/>
  <c r="T344" i="70"/>
  <c r="S344" i="70"/>
  <c r="R344" i="70"/>
  <c r="R342" i="70" s="1"/>
  <c r="Q344" i="70"/>
  <c r="Q342" i="70" s="1"/>
  <c r="P344" i="70"/>
  <c r="P342" i="70" s="1"/>
  <c r="O344" i="70"/>
  <c r="O342" i="70" s="1"/>
  <c r="O340" i="70" s="1"/>
  <c r="N344" i="70"/>
  <c r="N342" i="70" s="1"/>
  <c r="M344" i="70"/>
  <c r="M342" i="70" s="1"/>
  <c r="M340" i="70" s="1"/>
  <c r="L344" i="70"/>
  <c r="K344" i="70"/>
  <c r="J344" i="70"/>
  <c r="I344" i="70"/>
  <c r="I342" i="70" s="1"/>
  <c r="I340" i="70" s="1"/>
  <c r="H344" i="70"/>
  <c r="G344" i="70"/>
  <c r="AA343" i="70"/>
  <c r="AA341" i="70" s="1"/>
  <c r="Z343" i="70"/>
  <c r="Z341" i="70" s="1"/>
  <c r="Y343" i="70"/>
  <c r="Y341" i="70" s="1"/>
  <c r="X343" i="70"/>
  <c r="X341" i="70" s="1"/>
  <c r="X339" i="70" s="1"/>
  <c r="W343" i="70"/>
  <c r="W341" i="70" s="1"/>
  <c r="V343" i="70"/>
  <c r="V341" i="70" s="1"/>
  <c r="V339" i="70" s="1"/>
  <c r="U343" i="70"/>
  <c r="T343" i="70"/>
  <c r="T341" i="70" s="1"/>
  <c r="S343" i="70"/>
  <c r="S341" i="70" s="1"/>
  <c r="S339" i="70" s="1"/>
  <c r="R343" i="70"/>
  <c r="Q343" i="70"/>
  <c r="P343" i="70"/>
  <c r="O343" i="70"/>
  <c r="O341" i="70" s="1"/>
  <c r="N343" i="70"/>
  <c r="N341" i="70" s="1"/>
  <c r="M343" i="70"/>
  <c r="M341" i="70" s="1"/>
  <c r="L343" i="70"/>
  <c r="L341" i="70" s="1"/>
  <c r="L339" i="70" s="1"/>
  <c r="K343" i="70"/>
  <c r="K341" i="70" s="1"/>
  <c r="J343" i="70"/>
  <c r="J341" i="70" s="1"/>
  <c r="J339" i="70" s="1"/>
  <c r="I343" i="70"/>
  <c r="H343" i="70"/>
  <c r="H341" i="70" s="1"/>
  <c r="G343" i="70"/>
  <c r="G341" i="70" s="1"/>
  <c r="G339" i="70" s="1"/>
  <c r="T342" i="70"/>
  <c r="S342" i="70"/>
  <c r="L342" i="70"/>
  <c r="K342" i="70"/>
  <c r="J342" i="70"/>
  <c r="J340" i="70" s="1"/>
  <c r="H342" i="70"/>
  <c r="H340" i="70" s="1"/>
  <c r="G342" i="70"/>
  <c r="U341" i="70"/>
  <c r="R341" i="70"/>
  <c r="R339" i="70" s="1"/>
  <c r="Q341" i="70"/>
  <c r="Q339" i="70" s="1"/>
  <c r="P341" i="70"/>
  <c r="AA300" i="70"/>
  <c r="AA298" i="70" s="1"/>
  <c r="AA296" i="70" s="1"/>
  <c r="Z300" i="70"/>
  <c r="Z298" i="70" s="1"/>
  <c r="Y300" i="70"/>
  <c r="Y298" i="70" s="1"/>
  <c r="X300" i="70"/>
  <c r="X298" i="70" s="1"/>
  <c r="X296" i="70" s="1"/>
  <c r="W300" i="70"/>
  <c r="W298" i="70" s="1"/>
  <c r="W296" i="70" s="1"/>
  <c r="V300" i="70"/>
  <c r="V298" i="70" s="1"/>
  <c r="V296" i="70" s="1"/>
  <c r="U300" i="70"/>
  <c r="T300" i="70"/>
  <c r="S300" i="70"/>
  <c r="S298" i="70" s="1"/>
  <c r="S296" i="70" s="1"/>
  <c r="R300" i="70"/>
  <c r="R298" i="70" s="1"/>
  <c r="Q300" i="70"/>
  <c r="Q298" i="70" s="1"/>
  <c r="P300" i="70"/>
  <c r="O300" i="70"/>
  <c r="O298" i="70" s="1"/>
  <c r="O296" i="70" s="1"/>
  <c r="N300" i="70"/>
  <c r="N298" i="70" s="1"/>
  <c r="M300" i="70"/>
  <c r="M298" i="70" s="1"/>
  <c r="L300" i="70"/>
  <c r="L298" i="70" s="1"/>
  <c r="K300" i="70"/>
  <c r="K298" i="70" s="1"/>
  <c r="J300" i="70"/>
  <c r="J298" i="70" s="1"/>
  <c r="J296" i="70" s="1"/>
  <c r="I300" i="70"/>
  <c r="I298" i="70" s="1"/>
  <c r="H300" i="70"/>
  <c r="H298" i="70" s="1"/>
  <c r="H296" i="70" s="1"/>
  <c r="G300" i="70"/>
  <c r="AA299" i="70"/>
  <c r="AA297" i="70" s="1"/>
  <c r="Z299" i="70"/>
  <c r="Z297" i="70" s="1"/>
  <c r="Y299" i="70"/>
  <c r="X299" i="70"/>
  <c r="X297" i="70" s="1"/>
  <c r="X295" i="70" s="1"/>
  <c r="W299" i="70"/>
  <c r="W297" i="70" s="1"/>
  <c r="V299" i="70"/>
  <c r="V297" i="70" s="1"/>
  <c r="U299" i="70"/>
  <c r="U297" i="70" s="1"/>
  <c r="U295" i="70" s="1"/>
  <c r="T299" i="70"/>
  <c r="T297" i="70" s="1"/>
  <c r="T295" i="70" s="1"/>
  <c r="S299" i="70"/>
  <c r="S297" i="70" s="1"/>
  <c r="S295" i="70" s="1"/>
  <c r="R299" i="70"/>
  <c r="Q299" i="70"/>
  <c r="P299" i="70"/>
  <c r="P297" i="70" s="1"/>
  <c r="P295" i="70" s="1"/>
  <c r="O299" i="70"/>
  <c r="O297" i="70" s="1"/>
  <c r="N299" i="70"/>
  <c r="N297" i="70" s="1"/>
  <c r="M299" i="70"/>
  <c r="L299" i="70"/>
  <c r="L297" i="70" s="1"/>
  <c r="L295" i="70" s="1"/>
  <c r="K299" i="70"/>
  <c r="K297" i="70" s="1"/>
  <c r="J299" i="70"/>
  <c r="J297" i="70" s="1"/>
  <c r="I299" i="70"/>
  <c r="I297" i="70" s="1"/>
  <c r="H299" i="70"/>
  <c r="H297" i="70" s="1"/>
  <c r="G299" i="70"/>
  <c r="G297" i="70" s="1"/>
  <c r="U298" i="70"/>
  <c r="T298" i="70"/>
  <c r="P298" i="70"/>
  <c r="P296" i="70" s="1"/>
  <c r="Y297" i="70"/>
  <c r="Y295" i="70" s="1"/>
  <c r="R297" i="70"/>
  <c r="Q297" i="70"/>
  <c r="M297" i="70"/>
  <c r="M295" i="70" s="1"/>
  <c r="I255" i="70"/>
  <c r="I253" i="70" s="1"/>
  <c r="AA256" i="70"/>
  <c r="AA254" i="70" s="1"/>
  <c r="AA252" i="70" s="1"/>
  <c r="Z256" i="70"/>
  <c r="Z254" i="70" s="1"/>
  <c r="Y256" i="70"/>
  <c r="Y254" i="70" s="1"/>
  <c r="X256" i="70"/>
  <c r="X254" i="70" s="1"/>
  <c r="W256" i="70"/>
  <c r="W254" i="70" s="1"/>
  <c r="V256" i="70"/>
  <c r="V254" i="70" s="1"/>
  <c r="U256" i="70"/>
  <c r="U254" i="70" s="1"/>
  <c r="T256" i="70"/>
  <c r="T254" i="70" s="1"/>
  <c r="S256" i="70"/>
  <c r="S254" i="70" s="1"/>
  <c r="S252" i="70" s="1"/>
  <c r="R256" i="70"/>
  <c r="R254" i="70" s="1"/>
  <c r="Q256" i="70"/>
  <c r="Q254" i="70" s="1"/>
  <c r="P256" i="70"/>
  <c r="P254" i="70" s="1"/>
  <c r="O256" i="70"/>
  <c r="N256" i="70"/>
  <c r="N254" i="70" s="1"/>
  <c r="M256" i="70"/>
  <c r="M254" i="70" s="1"/>
  <c r="L256" i="70"/>
  <c r="K256" i="70"/>
  <c r="K254" i="70" s="1"/>
  <c r="J256" i="70"/>
  <c r="J254" i="70" s="1"/>
  <c r="I256" i="70"/>
  <c r="I254" i="70" s="1"/>
  <c r="H256" i="70"/>
  <c r="G256" i="70"/>
  <c r="G254" i="70" s="1"/>
  <c r="AA255" i="70"/>
  <c r="AA253" i="70" s="1"/>
  <c r="Z255" i="70"/>
  <c r="Z253" i="70" s="1"/>
  <c r="Y255" i="70"/>
  <c r="Y253" i="70" s="1"/>
  <c r="Y251" i="70" s="1"/>
  <c r="X255" i="70"/>
  <c r="X253" i="70" s="1"/>
  <c r="W255" i="70"/>
  <c r="W253" i="70" s="1"/>
  <c r="V255" i="70"/>
  <c r="V253" i="70" s="1"/>
  <c r="U255" i="70"/>
  <c r="U253" i="70" s="1"/>
  <c r="T255" i="70"/>
  <c r="T253" i="70" s="1"/>
  <c r="S255" i="70"/>
  <c r="S253" i="70" s="1"/>
  <c r="R255" i="70"/>
  <c r="R253" i="70" s="1"/>
  <c r="Q255" i="70"/>
  <c r="P255" i="70"/>
  <c r="P253" i="70" s="1"/>
  <c r="P251" i="70" s="1"/>
  <c r="O255" i="70"/>
  <c r="O253" i="70" s="1"/>
  <c r="N255" i="70"/>
  <c r="N253" i="70" s="1"/>
  <c r="M255" i="70"/>
  <c r="M253" i="70" s="1"/>
  <c r="M251" i="70" s="1"/>
  <c r="L255" i="70"/>
  <c r="K255" i="70"/>
  <c r="K253" i="70" s="1"/>
  <c r="J255" i="70"/>
  <c r="J253" i="70" s="1"/>
  <c r="H255" i="70"/>
  <c r="G255" i="70"/>
  <c r="O254" i="70"/>
  <c r="L254" i="70"/>
  <c r="H254" i="70"/>
  <c r="H252" i="70" s="1"/>
  <c r="Q253" i="70"/>
  <c r="L253" i="70"/>
  <c r="L251" i="70" s="1"/>
  <c r="H253" i="70"/>
  <c r="F901" i="70"/>
  <c r="F900" i="70"/>
  <c r="F899" i="70"/>
  <c r="F898" i="70"/>
  <c r="F897" i="70"/>
  <c r="F896" i="70"/>
  <c r="F895" i="70"/>
  <c r="F894" i="70"/>
  <c r="F893" i="70"/>
  <c r="F892" i="70"/>
  <c r="F891" i="70"/>
  <c r="F890" i="70"/>
  <c r="F889" i="70"/>
  <c r="F886" i="70"/>
  <c r="F885" i="70"/>
  <c r="F884" i="70"/>
  <c r="F883" i="70"/>
  <c r="F882" i="70"/>
  <c r="F881" i="70"/>
  <c r="F880" i="70"/>
  <c r="F879" i="70"/>
  <c r="F878" i="70"/>
  <c r="F877" i="70"/>
  <c r="F876" i="70"/>
  <c r="F875" i="70"/>
  <c r="F874" i="70"/>
  <c r="F873" i="70"/>
  <c r="F856" i="70"/>
  <c r="F855" i="70"/>
  <c r="F854" i="70"/>
  <c r="F853" i="70"/>
  <c r="F852" i="70"/>
  <c r="F851" i="70"/>
  <c r="F850" i="70"/>
  <c r="F849" i="70"/>
  <c r="F848" i="70"/>
  <c r="F847" i="70"/>
  <c r="F842" i="70"/>
  <c r="F841" i="70"/>
  <c r="F840" i="70"/>
  <c r="F839" i="70"/>
  <c r="F838" i="70"/>
  <c r="F837" i="70"/>
  <c r="F836" i="70"/>
  <c r="F835" i="70"/>
  <c r="F834" i="70"/>
  <c r="F833" i="70"/>
  <c r="F832" i="70"/>
  <c r="F831" i="70"/>
  <c r="F830" i="70"/>
  <c r="F829" i="70"/>
  <c r="F813" i="70"/>
  <c r="F812" i="70"/>
  <c r="F811" i="70"/>
  <c r="F810" i="70"/>
  <c r="F809" i="70"/>
  <c r="F808" i="70"/>
  <c r="F807" i="70"/>
  <c r="F806" i="70"/>
  <c r="F805" i="70"/>
  <c r="F804" i="70"/>
  <c r="F803" i="70"/>
  <c r="F802" i="70"/>
  <c r="F798" i="70"/>
  <c r="F797" i="70"/>
  <c r="F796" i="70"/>
  <c r="F795" i="70"/>
  <c r="F794" i="70"/>
  <c r="F793" i="70"/>
  <c r="F792" i="70"/>
  <c r="F791" i="70"/>
  <c r="F790" i="70"/>
  <c r="F789" i="70"/>
  <c r="F788" i="70"/>
  <c r="F787" i="70"/>
  <c r="F786" i="70"/>
  <c r="F785" i="70"/>
  <c r="F783" i="70"/>
  <c r="F769" i="70"/>
  <c r="F768" i="70"/>
  <c r="F767" i="70"/>
  <c r="F766" i="70"/>
  <c r="F765" i="70"/>
  <c r="F764" i="70"/>
  <c r="F763" i="70"/>
  <c r="F762" i="70"/>
  <c r="F761" i="70"/>
  <c r="F760" i="70"/>
  <c r="F759" i="70"/>
  <c r="F754" i="70"/>
  <c r="F753" i="70"/>
  <c r="F752" i="70"/>
  <c r="F751" i="70"/>
  <c r="F750" i="70"/>
  <c r="F749" i="70"/>
  <c r="F748" i="70"/>
  <c r="F747" i="70"/>
  <c r="F746" i="70"/>
  <c r="F745" i="70"/>
  <c r="F744" i="70"/>
  <c r="F743" i="70"/>
  <c r="F742" i="70"/>
  <c r="F741" i="70"/>
  <c r="F725" i="70"/>
  <c r="F724" i="70"/>
  <c r="F723" i="70"/>
  <c r="F722" i="70"/>
  <c r="F721" i="70"/>
  <c r="F720" i="70"/>
  <c r="F719" i="70"/>
  <c r="F718" i="70"/>
  <c r="F717" i="70"/>
  <c r="F716" i="70"/>
  <c r="F715" i="70"/>
  <c r="F710" i="70"/>
  <c r="F709" i="70"/>
  <c r="F708" i="70"/>
  <c r="F707" i="70"/>
  <c r="F706" i="70"/>
  <c r="F705" i="70"/>
  <c r="F704" i="70"/>
  <c r="F703" i="70"/>
  <c r="F702" i="70"/>
  <c r="F701" i="70"/>
  <c r="F700" i="70"/>
  <c r="F699" i="70"/>
  <c r="F698" i="70"/>
  <c r="F697" i="70"/>
  <c r="F680" i="70"/>
  <c r="F679" i="70"/>
  <c r="F678" i="70"/>
  <c r="F677" i="70"/>
  <c r="F676" i="70"/>
  <c r="F675" i="70"/>
  <c r="F674" i="70"/>
  <c r="F673" i="70"/>
  <c r="F672" i="70"/>
  <c r="F671" i="70"/>
  <c r="F666" i="70"/>
  <c r="F665" i="70"/>
  <c r="F664" i="70"/>
  <c r="F663" i="70"/>
  <c r="F662" i="70"/>
  <c r="F661" i="70"/>
  <c r="F660" i="70"/>
  <c r="F659" i="70"/>
  <c r="F658" i="70"/>
  <c r="F657" i="70"/>
  <c r="F656" i="70"/>
  <c r="F655" i="70"/>
  <c r="F654" i="70"/>
  <c r="F653" i="70"/>
  <c r="F637" i="70"/>
  <c r="F636" i="70"/>
  <c r="F635" i="70"/>
  <c r="F634" i="70"/>
  <c r="F633" i="70"/>
  <c r="F632" i="70"/>
  <c r="F631" i="70"/>
  <c r="F630" i="70"/>
  <c r="F629" i="70"/>
  <c r="F628" i="70"/>
  <c r="F627" i="70"/>
  <c r="F622" i="70"/>
  <c r="F621" i="70"/>
  <c r="F620" i="70"/>
  <c r="F619" i="70"/>
  <c r="F618" i="70"/>
  <c r="F617" i="70"/>
  <c r="F616" i="70"/>
  <c r="F615" i="70"/>
  <c r="F614" i="70"/>
  <c r="F613" i="70"/>
  <c r="F612" i="70"/>
  <c r="F611" i="70"/>
  <c r="F610" i="70"/>
  <c r="F609" i="70"/>
  <c r="F593" i="70"/>
  <c r="F592" i="70"/>
  <c r="F591" i="70"/>
  <c r="F590" i="70"/>
  <c r="F589" i="70"/>
  <c r="F588" i="70"/>
  <c r="F587" i="70"/>
  <c r="F586" i="70"/>
  <c r="F585" i="70"/>
  <c r="F584" i="70"/>
  <c r="F583" i="70"/>
  <c r="F581" i="70"/>
  <c r="F578" i="70"/>
  <c r="F577" i="70"/>
  <c r="F576" i="70"/>
  <c r="F575" i="70"/>
  <c r="F574" i="70"/>
  <c r="F573" i="70"/>
  <c r="F572" i="70"/>
  <c r="F571" i="70"/>
  <c r="F570" i="70"/>
  <c r="F569" i="70"/>
  <c r="F568" i="70"/>
  <c r="F567" i="70"/>
  <c r="F566" i="70"/>
  <c r="F565" i="70"/>
  <c r="F549" i="70"/>
  <c r="F548" i="70"/>
  <c r="F547" i="70"/>
  <c r="F546" i="70"/>
  <c r="F545" i="70"/>
  <c r="F544" i="70"/>
  <c r="F543" i="70"/>
  <c r="F542" i="70"/>
  <c r="F541" i="70"/>
  <c r="F540" i="70"/>
  <c r="F539" i="70"/>
  <c r="F534" i="70"/>
  <c r="F533" i="70"/>
  <c r="F532" i="70"/>
  <c r="F531" i="70"/>
  <c r="F530" i="70"/>
  <c r="F529" i="70"/>
  <c r="F528" i="70"/>
  <c r="F527" i="70"/>
  <c r="F526" i="70"/>
  <c r="F525" i="70"/>
  <c r="F524" i="70"/>
  <c r="F523" i="70"/>
  <c r="F522" i="70"/>
  <c r="F521" i="70"/>
  <c r="F499" i="70"/>
  <c r="F479" i="70"/>
  <c r="F461" i="70"/>
  <c r="F460" i="70"/>
  <c r="F459" i="70"/>
  <c r="F458" i="70"/>
  <c r="F457" i="70"/>
  <c r="F456" i="70"/>
  <c r="F455" i="70"/>
  <c r="F454" i="70"/>
  <c r="F453" i="70"/>
  <c r="F452" i="70"/>
  <c r="F451" i="70"/>
  <c r="F449" i="70"/>
  <c r="F446" i="70"/>
  <c r="F445" i="70"/>
  <c r="F444" i="70"/>
  <c r="F443" i="70"/>
  <c r="F442" i="70"/>
  <c r="F441" i="70"/>
  <c r="F440" i="70"/>
  <c r="F439" i="70"/>
  <c r="F438" i="70"/>
  <c r="F437" i="70"/>
  <c r="F436" i="70"/>
  <c r="F435" i="70"/>
  <c r="F434" i="70"/>
  <c r="F433" i="70"/>
  <c r="F393" i="70"/>
  <c r="F416" i="70"/>
  <c r="F415" i="70"/>
  <c r="F414" i="70"/>
  <c r="F413" i="70"/>
  <c r="F412" i="70"/>
  <c r="F411" i="70"/>
  <c r="F410" i="70"/>
  <c r="F409" i="70"/>
  <c r="F408" i="70"/>
  <c r="F407" i="70"/>
  <c r="F406" i="70"/>
  <c r="F402" i="70"/>
  <c r="F401" i="70"/>
  <c r="F400" i="70"/>
  <c r="F399" i="70"/>
  <c r="F398" i="70"/>
  <c r="F397" i="70"/>
  <c r="F396" i="70"/>
  <c r="F395" i="70"/>
  <c r="F394" i="70"/>
  <c r="F392" i="70"/>
  <c r="F391" i="70"/>
  <c r="F390" i="70"/>
  <c r="F389" i="70"/>
  <c r="F372" i="70"/>
  <c r="F371" i="70"/>
  <c r="F370" i="70"/>
  <c r="F369" i="70"/>
  <c r="F368" i="70"/>
  <c r="F367" i="70"/>
  <c r="F366" i="70"/>
  <c r="F365" i="70"/>
  <c r="F364" i="70"/>
  <c r="F363" i="70"/>
  <c r="F358" i="70"/>
  <c r="F357" i="70"/>
  <c r="F356" i="70"/>
  <c r="F355" i="70"/>
  <c r="F354" i="70"/>
  <c r="F353" i="70"/>
  <c r="F352" i="70"/>
  <c r="F351" i="70"/>
  <c r="F350" i="70"/>
  <c r="F349" i="70"/>
  <c r="F348" i="70"/>
  <c r="F347" i="70"/>
  <c r="F346" i="70"/>
  <c r="F345" i="70"/>
  <c r="F329" i="70"/>
  <c r="F328" i="70"/>
  <c r="F327" i="70"/>
  <c r="F326" i="70"/>
  <c r="F325" i="70"/>
  <c r="F324" i="70"/>
  <c r="F323" i="70"/>
  <c r="F322" i="70"/>
  <c r="F321" i="70"/>
  <c r="F320" i="70"/>
  <c r="F319" i="70"/>
  <c r="F314" i="70"/>
  <c r="F313" i="70"/>
  <c r="F312" i="70"/>
  <c r="F311" i="70"/>
  <c r="F310" i="70"/>
  <c r="F309" i="70"/>
  <c r="F308" i="70"/>
  <c r="F307" i="70"/>
  <c r="F306" i="70"/>
  <c r="F305" i="70"/>
  <c r="F304" i="70"/>
  <c r="F303" i="70"/>
  <c r="F302" i="70"/>
  <c r="F301" i="70"/>
  <c r="F284" i="70"/>
  <c r="F283" i="70"/>
  <c r="F282" i="70"/>
  <c r="F281" i="70"/>
  <c r="F280" i="70"/>
  <c r="F279" i="70"/>
  <c r="F278" i="70"/>
  <c r="F277" i="70"/>
  <c r="F276" i="70"/>
  <c r="F275" i="70"/>
  <c r="F270" i="70"/>
  <c r="F269" i="70"/>
  <c r="F268" i="70"/>
  <c r="F267" i="70"/>
  <c r="F266" i="70"/>
  <c r="F265" i="70"/>
  <c r="F264" i="70"/>
  <c r="F263" i="70"/>
  <c r="F262" i="70"/>
  <c r="F261" i="70"/>
  <c r="F260" i="70"/>
  <c r="F259" i="70"/>
  <c r="F258" i="70"/>
  <c r="F257" i="70"/>
  <c r="F241" i="70"/>
  <c r="AA230" i="70"/>
  <c r="Z230" i="70"/>
  <c r="Z228" i="70" s="1"/>
  <c r="Y230" i="70"/>
  <c r="Y228" i="70" s="1"/>
  <c r="X230" i="70"/>
  <c r="X228" i="70" s="1"/>
  <c r="W230" i="70"/>
  <c r="W228" i="70" s="1"/>
  <c r="V230" i="70"/>
  <c r="V228" i="70" s="1"/>
  <c r="U230" i="70"/>
  <c r="U228" i="70" s="1"/>
  <c r="T230" i="70"/>
  <c r="T228" i="70" s="1"/>
  <c r="S230" i="70"/>
  <c r="S228" i="70" s="1"/>
  <c r="R230" i="70"/>
  <c r="R228" i="70" s="1"/>
  <c r="Q230" i="70"/>
  <c r="Q228" i="70" s="1"/>
  <c r="P230" i="70"/>
  <c r="O230" i="70"/>
  <c r="N230" i="70"/>
  <c r="N228" i="70" s="1"/>
  <c r="M230" i="70"/>
  <c r="M228" i="70" s="1"/>
  <c r="L230" i="70"/>
  <c r="L228" i="70" s="1"/>
  <c r="K230" i="70"/>
  <c r="K228" i="70" s="1"/>
  <c r="J230" i="70"/>
  <c r="J228" i="70" s="1"/>
  <c r="I230" i="70"/>
  <c r="I228" i="70" s="1"/>
  <c r="H230" i="70"/>
  <c r="H228" i="70" s="1"/>
  <c r="G230" i="70"/>
  <c r="G228" i="70" s="1"/>
  <c r="AA229" i="70"/>
  <c r="AA227" i="70" s="1"/>
  <c r="Z229" i="70"/>
  <c r="Z227" i="70" s="1"/>
  <c r="Y229" i="70"/>
  <c r="Y227" i="70" s="1"/>
  <c r="X229" i="70"/>
  <c r="W229" i="70"/>
  <c r="W227" i="70" s="1"/>
  <c r="V229" i="70"/>
  <c r="V227" i="70" s="1"/>
  <c r="U229" i="70"/>
  <c r="U227" i="70" s="1"/>
  <c r="T229" i="70"/>
  <c r="S229" i="70"/>
  <c r="S227" i="70" s="1"/>
  <c r="R229" i="70"/>
  <c r="R227" i="70" s="1"/>
  <c r="Q229" i="70"/>
  <c r="Q227" i="70" s="1"/>
  <c r="P229" i="70"/>
  <c r="P227" i="70" s="1"/>
  <c r="O229" i="70"/>
  <c r="O227" i="70" s="1"/>
  <c r="N229" i="70"/>
  <c r="N227" i="70" s="1"/>
  <c r="M229" i="70"/>
  <c r="L229" i="70"/>
  <c r="K229" i="70"/>
  <c r="K227" i="70" s="1"/>
  <c r="J229" i="70"/>
  <c r="J227" i="70" s="1"/>
  <c r="I229" i="70"/>
  <c r="I227" i="70" s="1"/>
  <c r="H229" i="70"/>
  <c r="H227" i="70" s="1"/>
  <c r="G229" i="70"/>
  <c r="G227" i="70" s="1"/>
  <c r="AA228" i="70"/>
  <c r="O228" i="70"/>
  <c r="X227" i="70"/>
  <c r="T227" i="70"/>
  <c r="L227" i="70"/>
  <c r="G211" i="70"/>
  <c r="G209" i="70" s="1"/>
  <c r="AA212" i="70"/>
  <c r="AA210" i="70" s="1"/>
  <c r="Z212" i="70"/>
  <c r="Z210" i="70" s="1"/>
  <c r="Y212" i="70"/>
  <c r="Y210" i="70" s="1"/>
  <c r="X212" i="70"/>
  <c r="X210" i="70" s="1"/>
  <c r="W212" i="70"/>
  <c r="W210" i="70" s="1"/>
  <c r="V212" i="70"/>
  <c r="V210" i="70" s="1"/>
  <c r="U212" i="70"/>
  <c r="T212" i="70"/>
  <c r="S212" i="70"/>
  <c r="R212" i="70"/>
  <c r="R210" i="70" s="1"/>
  <c r="Q212" i="70"/>
  <c r="Q210" i="70" s="1"/>
  <c r="P212" i="70"/>
  <c r="P210" i="70" s="1"/>
  <c r="O212" i="70"/>
  <c r="O210" i="70" s="1"/>
  <c r="N212" i="70"/>
  <c r="N210" i="70" s="1"/>
  <c r="M212" i="70"/>
  <c r="M210" i="70" s="1"/>
  <c r="L212" i="70"/>
  <c r="L210" i="70" s="1"/>
  <c r="K212" i="70"/>
  <c r="K210" i="70" s="1"/>
  <c r="J212" i="70"/>
  <c r="I212" i="70"/>
  <c r="H212" i="70"/>
  <c r="G212" i="70"/>
  <c r="G210" i="70" s="1"/>
  <c r="AA211" i="70"/>
  <c r="AA209" i="70" s="1"/>
  <c r="Z211" i="70"/>
  <c r="Z209" i="70" s="1"/>
  <c r="Y211" i="70"/>
  <c r="Y209" i="70" s="1"/>
  <c r="X211" i="70"/>
  <c r="X209" i="70" s="1"/>
  <c r="W211" i="70"/>
  <c r="W209" i="70" s="1"/>
  <c r="V211" i="70"/>
  <c r="V209" i="70" s="1"/>
  <c r="U211" i="70"/>
  <c r="U209" i="70" s="1"/>
  <c r="U207" i="70" s="1"/>
  <c r="T211" i="70"/>
  <c r="S211" i="70"/>
  <c r="R211" i="70"/>
  <c r="Q211" i="70"/>
  <c r="P211" i="70"/>
  <c r="O211" i="70"/>
  <c r="O209" i="70" s="1"/>
  <c r="N211" i="70"/>
  <c r="N209" i="70" s="1"/>
  <c r="M211" i="70"/>
  <c r="L211" i="70"/>
  <c r="L209" i="70" s="1"/>
  <c r="K211" i="70"/>
  <c r="K209" i="70" s="1"/>
  <c r="J211" i="70"/>
  <c r="J209" i="70" s="1"/>
  <c r="I211" i="70"/>
  <c r="I209" i="70" s="1"/>
  <c r="H211" i="70"/>
  <c r="H209" i="70" s="1"/>
  <c r="U210" i="70"/>
  <c r="T210" i="70"/>
  <c r="S210" i="70"/>
  <c r="J210" i="70"/>
  <c r="I210" i="70"/>
  <c r="H210" i="70"/>
  <c r="T209" i="70"/>
  <c r="S209" i="70"/>
  <c r="R209" i="70"/>
  <c r="Q209" i="70"/>
  <c r="P209" i="70"/>
  <c r="M209" i="70"/>
  <c r="F240" i="70"/>
  <c r="F239" i="70"/>
  <c r="F238" i="70"/>
  <c r="F237" i="70"/>
  <c r="F236" i="70"/>
  <c r="F235" i="70"/>
  <c r="F234" i="70"/>
  <c r="F233" i="70"/>
  <c r="F232" i="70"/>
  <c r="F231" i="70"/>
  <c r="F226" i="70"/>
  <c r="F225" i="70"/>
  <c r="F224" i="70"/>
  <c r="F223" i="70"/>
  <c r="F222" i="70"/>
  <c r="F221" i="70"/>
  <c r="F220" i="70"/>
  <c r="F219" i="70"/>
  <c r="F218" i="70"/>
  <c r="F217" i="70"/>
  <c r="F216" i="70"/>
  <c r="F215" i="70"/>
  <c r="F214" i="70"/>
  <c r="F213" i="70"/>
  <c r="I185" i="70"/>
  <c r="AA186" i="70"/>
  <c r="AA184" i="70" s="1"/>
  <c r="Z186" i="70"/>
  <c r="Z184" i="70" s="1"/>
  <c r="Y186" i="70"/>
  <c r="Y184" i="70" s="1"/>
  <c r="X186" i="70"/>
  <c r="W186" i="70"/>
  <c r="V186" i="70"/>
  <c r="V184" i="70" s="1"/>
  <c r="U186" i="70"/>
  <c r="T186" i="70"/>
  <c r="T184" i="70" s="1"/>
  <c r="S186" i="70"/>
  <c r="R186" i="70"/>
  <c r="R184" i="70" s="1"/>
  <c r="Q186" i="70"/>
  <c r="Q184" i="70" s="1"/>
  <c r="P186" i="70"/>
  <c r="O186" i="70"/>
  <c r="O184" i="70" s="1"/>
  <c r="N186" i="70"/>
  <c r="N184" i="70" s="1"/>
  <c r="N164" i="70" s="1"/>
  <c r="M186" i="70"/>
  <c r="M184" i="70" s="1"/>
  <c r="L186" i="70"/>
  <c r="L184" i="70" s="1"/>
  <c r="K186" i="70"/>
  <c r="K184" i="70" s="1"/>
  <c r="J186" i="70"/>
  <c r="J184" i="70" s="1"/>
  <c r="I186" i="70"/>
  <c r="I184" i="70" s="1"/>
  <c r="H186" i="70"/>
  <c r="H184" i="70" s="1"/>
  <c r="G186" i="70"/>
  <c r="G184" i="70" s="1"/>
  <c r="AA185" i="70"/>
  <c r="AA183" i="70" s="1"/>
  <c r="Z185" i="70"/>
  <c r="Z183" i="70" s="1"/>
  <c r="Y185" i="70"/>
  <c r="Y183" i="70" s="1"/>
  <c r="X185" i="70"/>
  <c r="X183" i="70" s="1"/>
  <c r="W185" i="70"/>
  <c r="W183" i="70" s="1"/>
  <c r="V185" i="70"/>
  <c r="V183" i="70" s="1"/>
  <c r="U185" i="70"/>
  <c r="T185" i="70"/>
  <c r="S185" i="70"/>
  <c r="S183" i="70" s="1"/>
  <c r="R185" i="70"/>
  <c r="Q185" i="70"/>
  <c r="Q183" i="70" s="1"/>
  <c r="P185" i="70"/>
  <c r="P183" i="70" s="1"/>
  <c r="O185" i="70"/>
  <c r="O183" i="70" s="1"/>
  <c r="N185" i="70"/>
  <c r="N183" i="70" s="1"/>
  <c r="M185" i="70"/>
  <c r="L185" i="70"/>
  <c r="L183" i="70" s="1"/>
  <c r="K185" i="70"/>
  <c r="K183" i="70" s="1"/>
  <c r="J185" i="70"/>
  <c r="J183" i="70" s="1"/>
  <c r="H185" i="70"/>
  <c r="G185" i="70"/>
  <c r="G183" i="70" s="1"/>
  <c r="X184" i="70"/>
  <c r="W184" i="70"/>
  <c r="U184" i="70"/>
  <c r="S184" i="70"/>
  <c r="P184" i="70"/>
  <c r="U183" i="70"/>
  <c r="T183" i="70"/>
  <c r="R183" i="70"/>
  <c r="M183" i="70"/>
  <c r="I183" i="70"/>
  <c r="H183" i="70"/>
  <c r="K167" i="70"/>
  <c r="K165" i="70" s="1"/>
  <c r="AA168" i="70"/>
  <c r="Z168" i="70"/>
  <c r="Y168" i="70"/>
  <c r="X168" i="70"/>
  <c r="X166" i="70" s="1"/>
  <c r="W168" i="70"/>
  <c r="W166" i="70" s="1"/>
  <c r="V168" i="70"/>
  <c r="U168" i="70"/>
  <c r="U166" i="70" s="1"/>
  <c r="T168" i="70"/>
  <c r="T166" i="70" s="1"/>
  <c r="S168" i="70"/>
  <c r="S166" i="70" s="1"/>
  <c r="R168" i="70"/>
  <c r="R166" i="70" s="1"/>
  <c r="Q168" i="70"/>
  <c r="Q166" i="70" s="1"/>
  <c r="P168" i="70"/>
  <c r="P166" i="70" s="1"/>
  <c r="P164" i="70" s="1"/>
  <c r="O168" i="70"/>
  <c r="O166" i="70" s="1"/>
  <c r="N168" i="70"/>
  <c r="M168" i="70"/>
  <c r="L168" i="70"/>
  <c r="L166" i="70" s="1"/>
  <c r="L164" i="70" s="1"/>
  <c r="K168" i="70"/>
  <c r="K166" i="70" s="1"/>
  <c r="J168" i="70"/>
  <c r="J166" i="70" s="1"/>
  <c r="I168" i="70"/>
  <c r="I166" i="70" s="1"/>
  <c r="I164" i="70" s="1"/>
  <c r="H168" i="70"/>
  <c r="H166" i="70" s="1"/>
  <c r="G168" i="70"/>
  <c r="AA167" i="70"/>
  <c r="AA165" i="70" s="1"/>
  <c r="Z167" i="70"/>
  <c r="Z165" i="70" s="1"/>
  <c r="Y167" i="70"/>
  <c r="Y165" i="70" s="1"/>
  <c r="Y163" i="70" s="1"/>
  <c r="X167" i="70"/>
  <c r="X165" i="70" s="1"/>
  <c r="W167" i="70"/>
  <c r="V167" i="70"/>
  <c r="U167" i="70"/>
  <c r="U165" i="70" s="1"/>
  <c r="T167" i="70"/>
  <c r="T165" i="70" s="1"/>
  <c r="S167" i="70"/>
  <c r="R167" i="70"/>
  <c r="Q167" i="70"/>
  <c r="Q165" i="70" s="1"/>
  <c r="P167" i="70"/>
  <c r="P165" i="70" s="1"/>
  <c r="O167" i="70"/>
  <c r="O165" i="70" s="1"/>
  <c r="N167" i="70"/>
  <c r="N165" i="70" s="1"/>
  <c r="M167" i="70"/>
  <c r="M165" i="70" s="1"/>
  <c r="M163" i="70" s="1"/>
  <c r="L167" i="70"/>
  <c r="J167" i="70"/>
  <c r="I167" i="70"/>
  <c r="I165" i="70" s="1"/>
  <c r="H167" i="70"/>
  <c r="H165" i="70" s="1"/>
  <c r="G167" i="70"/>
  <c r="G165" i="70" s="1"/>
  <c r="AA166" i="70"/>
  <c r="Z166" i="70"/>
  <c r="Y166" i="70"/>
  <c r="V166" i="70"/>
  <c r="N166" i="70"/>
  <c r="M166" i="70"/>
  <c r="G166" i="70"/>
  <c r="W165" i="70"/>
  <c r="V165" i="70"/>
  <c r="S165" i="70"/>
  <c r="R165" i="70"/>
  <c r="R163" i="70" s="1"/>
  <c r="L165" i="70"/>
  <c r="J165" i="70"/>
  <c r="F197" i="70"/>
  <c r="F196" i="70"/>
  <c r="F195" i="70"/>
  <c r="F194" i="70"/>
  <c r="F193" i="70"/>
  <c r="F192" i="70"/>
  <c r="F191" i="70"/>
  <c r="F190" i="70"/>
  <c r="F189" i="70"/>
  <c r="F188" i="70"/>
  <c r="F187" i="70"/>
  <c r="F182" i="70"/>
  <c r="F181" i="70"/>
  <c r="F180" i="70"/>
  <c r="F179" i="70"/>
  <c r="F178" i="70"/>
  <c r="F177" i="70"/>
  <c r="F176" i="70"/>
  <c r="F175" i="70"/>
  <c r="F174" i="70"/>
  <c r="F173" i="70"/>
  <c r="F172" i="70"/>
  <c r="F171" i="70"/>
  <c r="F170" i="70"/>
  <c r="F169" i="70"/>
  <c r="M122" i="70"/>
  <c r="G124" i="70"/>
  <c r="G122" i="70" s="1"/>
  <c r="H124" i="70"/>
  <c r="H122" i="70" s="1"/>
  <c r="I124" i="70"/>
  <c r="I122" i="70" s="1"/>
  <c r="L124" i="70"/>
  <c r="L122" i="70" s="1"/>
  <c r="M124" i="70"/>
  <c r="N124" i="70"/>
  <c r="N122" i="70" s="1"/>
  <c r="O124" i="70"/>
  <c r="O122" i="70" s="1"/>
  <c r="P124" i="70"/>
  <c r="P122" i="70" s="1"/>
  <c r="Q124" i="70"/>
  <c r="Q122" i="70" s="1"/>
  <c r="R124" i="70"/>
  <c r="R122" i="70" s="1"/>
  <c r="S124" i="70"/>
  <c r="S122" i="70" s="1"/>
  <c r="T124" i="70"/>
  <c r="T122" i="70" s="1"/>
  <c r="U124" i="70"/>
  <c r="U122" i="70" s="1"/>
  <c r="X124" i="70"/>
  <c r="X122" i="70" s="1"/>
  <c r="Y124" i="70"/>
  <c r="Y122" i="70" s="1"/>
  <c r="Z124" i="70"/>
  <c r="Z122" i="70" s="1"/>
  <c r="AA124" i="70"/>
  <c r="AA122" i="70" s="1"/>
  <c r="I123" i="70"/>
  <c r="I121" i="70" s="1"/>
  <c r="J123" i="70"/>
  <c r="J121" i="70" s="1"/>
  <c r="K123" i="70"/>
  <c r="K121" i="70" s="1"/>
  <c r="L123" i="70"/>
  <c r="L121" i="70" s="1"/>
  <c r="O123" i="70"/>
  <c r="O121" i="70" s="1"/>
  <c r="P123" i="70"/>
  <c r="P121" i="70" s="1"/>
  <c r="R123" i="70"/>
  <c r="R121" i="70" s="1"/>
  <c r="U123" i="70"/>
  <c r="U121" i="70" s="1"/>
  <c r="V123" i="70"/>
  <c r="V121" i="70" s="1"/>
  <c r="W123" i="70"/>
  <c r="W121" i="70" s="1"/>
  <c r="X123" i="70"/>
  <c r="X121" i="70" s="1"/>
  <c r="AA123" i="70"/>
  <c r="AA121" i="70" s="1"/>
  <c r="I140" i="70"/>
  <c r="G141" i="70"/>
  <c r="G139" i="70" s="1"/>
  <c r="G142" i="70"/>
  <c r="G140" i="70" s="1"/>
  <c r="H142" i="70"/>
  <c r="H140" i="70" s="1"/>
  <c r="I142" i="70"/>
  <c r="J142" i="70"/>
  <c r="J140" i="70" s="1"/>
  <c r="M142" i="70"/>
  <c r="M140" i="70" s="1"/>
  <c r="N142" i="70"/>
  <c r="N140" i="70" s="1"/>
  <c r="O142" i="70"/>
  <c r="O140" i="70" s="1"/>
  <c r="P142" i="70"/>
  <c r="P140" i="70" s="1"/>
  <c r="S142" i="70"/>
  <c r="S140" i="70" s="1"/>
  <c r="T142" i="70"/>
  <c r="T140" i="70" s="1"/>
  <c r="U142" i="70"/>
  <c r="U140" i="70" s="1"/>
  <c r="V142" i="70"/>
  <c r="V140" i="70" s="1"/>
  <c r="Y142" i="70"/>
  <c r="Y140" i="70" s="1"/>
  <c r="Z142" i="70"/>
  <c r="Z140" i="70" s="1"/>
  <c r="AA142" i="70"/>
  <c r="AA140" i="70" s="1"/>
  <c r="J141" i="70"/>
  <c r="J139" i="70" s="1"/>
  <c r="K141" i="70"/>
  <c r="K139" i="70" s="1"/>
  <c r="L141" i="70"/>
  <c r="L139" i="70" s="1"/>
  <c r="M141" i="70"/>
  <c r="M139" i="70" s="1"/>
  <c r="P141" i="70"/>
  <c r="P139" i="70" s="1"/>
  <c r="S141" i="70"/>
  <c r="S139" i="70" s="1"/>
  <c r="V141" i="70"/>
  <c r="V139" i="70" s="1"/>
  <c r="W141" i="70"/>
  <c r="W139" i="70" s="1"/>
  <c r="X141" i="70"/>
  <c r="X139" i="70" s="1"/>
  <c r="Y141" i="70"/>
  <c r="Y139" i="70" s="1"/>
  <c r="F131" i="70"/>
  <c r="F151" i="70"/>
  <c r="N80" i="70"/>
  <c r="O80" i="70"/>
  <c r="AA80" i="70"/>
  <c r="L79" i="70"/>
  <c r="F43" i="70" l="1"/>
  <c r="F73" i="70"/>
  <c r="M384" i="70"/>
  <c r="L647" i="70"/>
  <c r="X647" i="70"/>
  <c r="O648" i="70"/>
  <c r="AA648" i="70"/>
  <c r="P691" i="70"/>
  <c r="S692" i="70"/>
  <c r="N11" i="70"/>
  <c r="N81" i="70"/>
  <c r="N12" i="70" s="1"/>
  <c r="F490" i="70"/>
  <c r="F486" i="70"/>
  <c r="F482" i="70"/>
  <c r="H99" i="70"/>
  <c r="H30" i="70" s="1"/>
  <c r="T99" i="70"/>
  <c r="T30" i="70" s="1"/>
  <c r="W108" i="70"/>
  <c r="W39" i="70" s="1"/>
  <c r="K108" i="70"/>
  <c r="K39" i="70" s="1"/>
  <c r="T107" i="70"/>
  <c r="T38" i="70" s="1"/>
  <c r="H107" i="70"/>
  <c r="H38" i="70" s="1"/>
  <c r="Q106" i="70"/>
  <c r="Q37" i="70" s="1"/>
  <c r="Z105" i="70"/>
  <c r="Z36" i="70" s="1"/>
  <c r="N105" i="70"/>
  <c r="N36" i="70" s="1"/>
  <c r="W104" i="70"/>
  <c r="W35" i="70" s="1"/>
  <c r="K104" i="70"/>
  <c r="K35" i="70" s="1"/>
  <c r="T103" i="70"/>
  <c r="T34" i="70" s="1"/>
  <c r="H103" i="70"/>
  <c r="H34" i="70" s="1"/>
  <c r="Q102" i="70"/>
  <c r="Q33" i="70" s="1"/>
  <c r="Z101" i="70"/>
  <c r="Z32" i="70" s="1"/>
  <c r="N101" i="70"/>
  <c r="N32" i="70" s="1"/>
  <c r="W100" i="70"/>
  <c r="W31" i="70" s="1"/>
  <c r="K100" i="70"/>
  <c r="K31" i="70" s="1"/>
  <c r="G384" i="70"/>
  <c r="J383" i="70"/>
  <c r="X604" i="70"/>
  <c r="Q691" i="70"/>
  <c r="P779" i="70"/>
  <c r="P28" i="70"/>
  <c r="P26" i="70" s="1"/>
  <c r="V108" i="70"/>
  <c r="V39" i="70" s="1"/>
  <c r="J108" i="70"/>
  <c r="J39" i="70" s="1"/>
  <c r="S107" i="70"/>
  <c r="S38" i="70" s="1"/>
  <c r="G107" i="70"/>
  <c r="G38" i="70" s="1"/>
  <c r="P106" i="70"/>
  <c r="P37" i="70" s="1"/>
  <c r="Y105" i="70"/>
  <c r="Y36" i="70" s="1"/>
  <c r="M105" i="70"/>
  <c r="M36" i="70" s="1"/>
  <c r="V104" i="70"/>
  <c r="V35" i="70" s="1"/>
  <c r="J104" i="70"/>
  <c r="J35" i="70" s="1"/>
  <c r="Q295" i="70"/>
  <c r="S428" i="70"/>
  <c r="K823" i="70"/>
  <c r="AA28" i="70"/>
  <c r="L340" i="70"/>
  <c r="AA780" i="70"/>
  <c r="Q475" i="70"/>
  <c r="Q473" i="70" s="1"/>
  <c r="L163" i="70"/>
  <c r="AA164" i="70"/>
  <c r="V560" i="70"/>
  <c r="R735" i="70"/>
  <c r="X779" i="70"/>
  <c r="Q383" i="70"/>
  <c r="Y492" i="70"/>
  <c r="W163" i="70"/>
  <c r="W560" i="70"/>
  <c r="I780" i="70"/>
  <c r="W10" i="70"/>
  <c r="I11" i="70"/>
  <c r="I9" i="70" s="1"/>
  <c r="G11" i="70"/>
  <c r="G9" i="70" s="1"/>
  <c r="S384" i="70"/>
  <c r="I823" i="70"/>
  <c r="F300" i="70"/>
  <c r="P383" i="70"/>
  <c r="Q427" i="70"/>
  <c r="F520" i="70"/>
  <c r="G647" i="70"/>
  <c r="O780" i="70"/>
  <c r="U824" i="70"/>
  <c r="P163" i="70"/>
  <c r="T296" i="70"/>
  <c r="J427" i="70"/>
  <c r="S780" i="70"/>
  <c r="V28" i="70"/>
  <c r="V26" i="70" s="1"/>
  <c r="V10" i="70"/>
  <c r="V8" i="70" s="1"/>
  <c r="U494" i="70"/>
  <c r="I494" i="70"/>
  <c r="J207" i="70"/>
  <c r="H164" i="70"/>
  <c r="J251" i="70"/>
  <c r="V251" i="70"/>
  <c r="M252" i="70"/>
  <c r="Y252" i="70"/>
  <c r="Y384" i="70"/>
  <c r="J515" i="70"/>
  <c r="M516" i="70"/>
  <c r="X559" i="70"/>
  <c r="V735" i="70"/>
  <c r="Y208" i="70"/>
  <c r="Y559" i="70"/>
  <c r="L736" i="70"/>
  <c r="R779" i="70"/>
  <c r="U780" i="70"/>
  <c r="S867" i="70"/>
  <c r="J868" i="70"/>
  <c r="V868" i="70"/>
  <c r="S207" i="70"/>
  <c r="J208" i="70"/>
  <c r="X251" i="70"/>
  <c r="G603" i="70"/>
  <c r="J604" i="70"/>
  <c r="M604" i="70"/>
  <c r="M208" i="70"/>
  <c r="V208" i="70"/>
  <c r="T164" i="70"/>
  <c r="M120" i="70"/>
  <c r="K163" i="70"/>
  <c r="Z164" i="70"/>
  <c r="F564" i="70"/>
  <c r="P207" i="70"/>
  <c r="S208" i="70"/>
  <c r="F255" i="70"/>
  <c r="L516" i="70"/>
  <c r="U603" i="70"/>
  <c r="F739" i="70"/>
  <c r="U251" i="70"/>
  <c r="U384" i="70"/>
  <c r="K518" i="70"/>
  <c r="K516" i="70" s="1"/>
  <c r="F168" i="70"/>
  <c r="V207" i="70"/>
  <c r="F343" i="70"/>
  <c r="V515" i="70"/>
  <c r="Y516" i="70"/>
  <c r="F607" i="70"/>
  <c r="W8" i="70"/>
  <c r="W427" i="70"/>
  <c r="W603" i="70"/>
  <c r="F489" i="70"/>
  <c r="F488" i="70"/>
  <c r="F487" i="70"/>
  <c r="F485" i="70"/>
  <c r="F484" i="70"/>
  <c r="F483" i="70"/>
  <c r="Z475" i="70"/>
  <c r="Z473" i="70" s="1"/>
  <c r="N475" i="70"/>
  <c r="N473" i="70" s="1"/>
  <c r="W476" i="70"/>
  <c r="W474" i="70" s="1"/>
  <c r="K476" i="70"/>
  <c r="T475" i="70"/>
  <c r="T473" i="70" s="1"/>
  <c r="H475" i="70"/>
  <c r="H473" i="70" s="1"/>
  <c r="Q476" i="70"/>
  <c r="Q474" i="70" s="1"/>
  <c r="G298" i="70"/>
  <c r="I427" i="70"/>
  <c r="M823" i="70"/>
  <c r="M736" i="70"/>
  <c r="I99" i="70"/>
  <c r="I30" i="70" s="1"/>
  <c r="I28" i="70" s="1"/>
  <c r="I26" i="70" s="1"/>
  <c r="I493" i="70"/>
  <c r="U99" i="70"/>
  <c r="U30" i="70" s="1"/>
  <c r="U28" i="70" s="1"/>
  <c r="U26" i="70" s="1"/>
  <c r="U493" i="70"/>
  <c r="U491" i="70" s="1"/>
  <c r="S493" i="70"/>
  <c r="S491" i="70" s="1"/>
  <c r="S103" i="70"/>
  <c r="S34" i="70" s="1"/>
  <c r="S28" i="70" s="1"/>
  <c r="S26" i="70" s="1"/>
  <c r="G103" i="70"/>
  <c r="G493" i="70"/>
  <c r="G491" i="70" s="1"/>
  <c r="P494" i="70"/>
  <c r="P492" i="70" s="1"/>
  <c r="P472" i="70" s="1"/>
  <c r="P102" i="70"/>
  <c r="P33" i="70" s="1"/>
  <c r="P29" i="70" s="1"/>
  <c r="P27" i="70" s="1"/>
  <c r="Y101" i="70"/>
  <c r="Y32" i="70" s="1"/>
  <c r="Y28" i="70" s="1"/>
  <c r="Y26" i="70" s="1"/>
  <c r="Y493" i="70"/>
  <c r="Y491" i="70" s="1"/>
  <c r="M101" i="70"/>
  <c r="M32" i="70" s="1"/>
  <c r="M493" i="70"/>
  <c r="M491" i="70" s="1"/>
  <c r="V100" i="70"/>
  <c r="V31" i="70" s="1"/>
  <c r="V29" i="70" s="1"/>
  <c r="V27" i="70" s="1"/>
  <c r="V494" i="70"/>
  <c r="V492" i="70" s="1"/>
  <c r="J494" i="70"/>
  <c r="J492" i="70" s="1"/>
  <c r="J100" i="70"/>
  <c r="J31" i="70" s="1"/>
  <c r="J29" i="70" s="1"/>
  <c r="J27" i="70" s="1"/>
  <c r="F696" i="70"/>
  <c r="I10" i="70"/>
  <c r="I8" i="70" s="1"/>
  <c r="R11" i="70"/>
  <c r="R9" i="70" s="1"/>
  <c r="X11" i="70"/>
  <c r="X9" i="70" s="1"/>
  <c r="L11" i="70"/>
  <c r="L9" i="70" s="1"/>
  <c r="M28" i="70"/>
  <c r="M26" i="70" s="1"/>
  <c r="AA26" i="70"/>
  <c r="O26" i="70"/>
  <c r="X29" i="70"/>
  <c r="X27" i="70" s="1"/>
  <c r="X7" i="70" s="1"/>
  <c r="L29" i="70"/>
  <c r="L27" i="70" s="1"/>
  <c r="R29" i="70"/>
  <c r="R27" i="70" s="1"/>
  <c r="X163" i="70"/>
  <c r="F608" i="70"/>
  <c r="P340" i="70"/>
  <c r="AA10" i="70"/>
  <c r="AA8" i="70" s="1"/>
  <c r="O10" i="70"/>
  <c r="O8" i="70" s="1"/>
  <c r="F152" i="70"/>
  <c r="Z141" i="70"/>
  <c r="Z139" i="70" s="1"/>
  <c r="W142" i="70"/>
  <c r="W140" i="70" s="1"/>
  <c r="O164" i="70"/>
  <c r="P252" i="70"/>
  <c r="S163" i="70"/>
  <c r="V164" i="70"/>
  <c r="T428" i="70"/>
  <c r="O603" i="70"/>
  <c r="AA603" i="70"/>
  <c r="R604" i="70"/>
  <c r="G694" i="70"/>
  <c r="G692" i="70" s="1"/>
  <c r="P867" i="70"/>
  <c r="K164" i="70"/>
  <c r="Q163" i="70"/>
  <c r="F212" i="70"/>
  <c r="F432" i="70"/>
  <c r="O560" i="70"/>
  <c r="L867" i="70"/>
  <c r="X867" i="70"/>
  <c r="O868" i="70"/>
  <c r="AA868" i="70"/>
  <c r="U164" i="70"/>
  <c r="F344" i="70"/>
  <c r="Q603" i="70"/>
  <c r="H604" i="70"/>
  <c r="Q735" i="70"/>
  <c r="L559" i="70"/>
  <c r="U10" i="70"/>
  <c r="U8" i="70" s="1"/>
  <c r="S164" i="70"/>
  <c r="J163" i="70"/>
  <c r="V163" i="70"/>
  <c r="M164" i="70"/>
  <c r="Y164" i="70"/>
  <c r="F229" i="70"/>
  <c r="Y207" i="70"/>
  <c r="F230" i="70"/>
  <c r="F563" i="70"/>
  <c r="I341" i="70"/>
  <c r="O471" i="70"/>
  <c r="G559" i="70"/>
  <c r="H560" i="70"/>
  <c r="G736" i="70"/>
  <c r="S736" i="70"/>
  <c r="N9" i="70"/>
  <c r="G29" i="70"/>
  <c r="G27" i="70" s="1"/>
  <c r="K10" i="70"/>
  <c r="K8" i="70" s="1"/>
  <c r="W823" i="70"/>
  <c r="O251" i="70"/>
  <c r="AA251" i="70"/>
  <c r="R252" i="70"/>
  <c r="F758" i="70"/>
  <c r="F845" i="70"/>
  <c r="F846" i="70"/>
  <c r="R823" i="70"/>
  <c r="P824" i="70"/>
  <c r="X252" i="70"/>
  <c r="H384" i="70"/>
  <c r="M515" i="70"/>
  <c r="F537" i="70"/>
  <c r="S515" i="70"/>
  <c r="V516" i="70"/>
  <c r="M647" i="70"/>
  <c r="Y647" i="70"/>
  <c r="P648" i="70"/>
  <c r="P692" i="70"/>
  <c r="T108" i="70"/>
  <c r="T39" i="70" s="1"/>
  <c r="H108" i="70"/>
  <c r="H39" i="70" s="1"/>
  <c r="Z106" i="70"/>
  <c r="Z37" i="70" s="1"/>
  <c r="N106" i="70"/>
  <c r="N37" i="70" s="1"/>
  <c r="N29" i="70" s="1"/>
  <c r="N27" i="70" s="1"/>
  <c r="K105" i="70"/>
  <c r="K36" i="70" s="1"/>
  <c r="T104" i="70"/>
  <c r="T35" i="70" s="1"/>
  <c r="T29" i="70" s="1"/>
  <c r="T27" i="70" s="1"/>
  <c r="T7" i="70" s="1"/>
  <c r="Q103" i="70"/>
  <c r="Q34" i="70" s="1"/>
  <c r="Z102" i="70"/>
  <c r="Z33" i="70" s="1"/>
  <c r="Z29" i="70" s="1"/>
  <c r="Z27" i="70" s="1"/>
  <c r="W101" i="70"/>
  <c r="W32" i="70" s="1"/>
  <c r="W28" i="70" s="1"/>
  <c r="W26" i="70" s="1"/>
  <c r="K101" i="70"/>
  <c r="K32" i="70" s="1"/>
  <c r="K28" i="70" s="1"/>
  <c r="K26" i="70" s="1"/>
  <c r="H100" i="70"/>
  <c r="F362" i="70"/>
  <c r="R81" i="70"/>
  <c r="R12" i="70" s="1"/>
  <c r="R10" i="70" s="1"/>
  <c r="R8" i="70" s="1"/>
  <c r="M492" i="70"/>
  <c r="M472" i="70" s="1"/>
  <c r="V493" i="70"/>
  <c r="V491" i="70" s="1"/>
  <c r="F872" i="70"/>
  <c r="T868" i="70"/>
  <c r="F318" i="70"/>
  <c r="X79" i="70"/>
  <c r="X12" i="70"/>
  <c r="X10" i="70" s="1"/>
  <c r="X8" i="70" s="1"/>
  <c r="O823" i="70"/>
  <c r="R824" i="70"/>
  <c r="Z824" i="70"/>
  <c r="I868" i="70"/>
  <c r="S98" i="70"/>
  <c r="S96" i="70" s="1"/>
  <c r="S31" i="70"/>
  <c r="S29" i="70" s="1"/>
  <c r="S27" i="70" s="1"/>
  <c r="S7" i="70" s="1"/>
  <c r="H81" i="70"/>
  <c r="H12" i="70" s="1"/>
  <c r="T81" i="70"/>
  <c r="T12" i="70" s="1"/>
  <c r="F504" i="70"/>
  <c r="F503" i="70"/>
  <c r="F502" i="70"/>
  <c r="F501" i="70"/>
  <c r="F500" i="70"/>
  <c r="Z493" i="70"/>
  <c r="Z491" i="70" s="1"/>
  <c r="N493" i="70"/>
  <c r="N491" i="70" s="1"/>
  <c r="W494" i="70"/>
  <c r="W492" i="70" s="1"/>
  <c r="K494" i="70"/>
  <c r="K492" i="70" s="1"/>
  <c r="T493" i="70"/>
  <c r="T491" i="70" s="1"/>
  <c r="F497" i="70"/>
  <c r="Q494" i="70"/>
  <c r="Q492" i="70" s="1"/>
  <c r="Y823" i="70"/>
  <c r="F828" i="70"/>
  <c r="L252" i="70"/>
  <c r="P516" i="70"/>
  <c r="Z123" i="70"/>
  <c r="Z121" i="70" s="1"/>
  <c r="N123" i="70"/>
  <c r="N121" i="70" s="1"/>
  <c r="G826" i="70"/>
  <c r="G824" i="70" s="1"/>
  <c r="N384" i="70"/>
  <c r="F757" i="70"/>
  <c r="P94" i="70"/>
  <c r="P25" i="70" s="1"/>
  <c r="Y93" i="70"/>
  <c r="Y24" i="70" s="1"/>
  <c r="M93" i="70"/>
  <c r="M24" i="70" s="1"/>
  <c r="V92" i="70"/>
  <c r="V23" i="70" s="1"/>
  <c r="J92" i="70"/>
  <c r="J23" i="70" s="1"/>
  <c r="S91" i="70"/>
  <c r="S22" i="70" s="1"/>
  <c r="G91" i="70"/>
  <c r="G22" i="70" s="1"/>
  <c r="F134" i="70"/>
  <c r="Y89" i="70"/>
  <c r="Y20" i="70" s="1"/>
  <c r="F133" i="70"/>
  <c r="V88" i="70"/>
  <c r="V19" i="70" s="1"/>
  <c r="J88" i="70"/>
  <c r="J19" i="70" s="1"/>
  <c r="S87" i="70"/>
  <c r="S18" i="70" s="1"/>
  <c r="G87" i="70"/>
  <c r="P86" i="70"/>
  <c r="P17" i="70" s="1"/>
  <c r="Y123" i="70"/>
  <c r="Y121" i="70" s="1"/>
  <c r="M123" i="70"/>
  <c r="M121" i="70" s="1"/>
  <c r="V84" i="70"/>
  <c r="V15" i="70" s="1"/>
  <c r="V11" i="70" s="1"/>
  <c r="V9" i="70" s="1"/>
  <c r="V7" i="70" s="1"/>
  <c r="J84" i="70"/>
  <c r="J15" i="70" s="1"/>
  <c r="S83" i="70"/>
  <c r="S14" i="70" s="1"/>
  <c r="G83" i="70"/>
  <c r="P82" i="70"/>
  <c r="P13" i="70" s="1"/>
  <c r="AA108" i="70"/>
  <c r="AA39" i="70" s="1"/>
  <c r="L107" i="70"/>
  <c r="L38" i="70" s="1"/>
  <c r="U492" i="70"/>
  <c r="I492" i="70"/>
  <c r="R105" i="70"/>
  <c r="R36" i="70" s="1"/>
  <c r="X103" i="70"/>
  <c r="X34" i="70" s="1"/>
  <c r="I102" i="70"/>
  <c r="I33" i="70" s="1"/>
  <c r="O100" i="70"/>
  <c r="O31" i="70" s="1"/>
  <c r="I50" i="70"/>
  <c r="F361" i="70"/>
  <c r="F538" i="70"/>
  <c r="F756" i="70"/>
  <c r="M824" i="70"/>
  <c r="Y824" i="70"/>
  <c r="I867" i="70"/>
  <c r="U867" i="70"/>
  <c r="X868" i="70"/>
  <c r="M9" i="70"/>
  <c r="S779" i="70"/>
  <c r="J780" i="70"/>
  <c r="V780" i="70"/>
  <c r="W867" i="70"/>
  <c r="N868" i="70"/>
  <c r="Z868" i="70"/>
  <c r="Y515" i="70"/>
  <c r="F670" i="70"/>
  <c r="Z80" i="70"/>
  <c r="Z78" i="70" s="1"/>
  <c r="Z19" i="70"/>
  <c r="Z11" i="70" s="1"/>
  <c r="Z9" i="70" s="1"/>
  <c r="Z7" i="70" s="1"/>
  <c r="I6" i="70"/>
  <c r="Z98" i="70"/>
  <c r="Z96" i="70" s="1"/>
  <c r="F498" i="70"/>
  <c r="G492" i="70"/>
  <c r="G472" i="70" s="1"/>
  <c r="S492" i="70"/>
  <c r="R472" i="70"/>
  <c r="R491" i="70"/>
  <c r="Y472" i="70"/>
  <c r="AA471" i="70"/>
  <c r="U108" i="70"/>
  <c r="U39" i="70" s="1"/>
  <c r="I108" i="70"/>
  <c r="I39" i="70" s="1"/>
  <c r="R107" i="70"/>
  <c r="R38" i="70" s="1"/>
  <c r="AA106" i="70"/>
  <c r="O106" i="70"/>
  <c r="O37" i="70" s="1"/>
  <c r="X105" i="70"/>
  <c r="X36" i="70" s="1"/>
  <c r="L105" i="70"/>
  <c r="U104" i="70"/>
  <c r="U35" i="70" s="1"/>
  <c r="I104" i="70"/>
  <c r="R103" i="70"/>
  <c r="R34" i="70" s="1"/>
  <c r="R28" i="70" s="1"/>
  <c r="R26" i="70" s="1"/>
  <c r="AA102" i="70"/>
  <c r="AA33" i="70" s="1"/>
  <c r="O102" i="70"/>
  <c r="O33" i="70" s="1"/>
  <c r="X101" i="70"/>
  <c r="X32" i="70" s="1"/>
  <c r="L101" i="70"/>
  <c r="L32" i="70" s="1"/>
  <c r="U100" i="70"/>
  <c r="I100" i="70"/>
  <c r="Q493" i="70"/>
  <c r="Q491" i="70" s="1"/>
  <c r="H493" i="70"/>
  <c r="H491" i="70" s="1"/>
  <c r="H471" i="70" s="1"/>
  <c r="J472" i="70"/>
  <c r="X98" i="70"/>
  <c r="X96" i="70" s="1"/>
  <c r="L98" i="70"/>
  <c r="L96" i="70" s="1"/>
  <c r="T98" i="70"/>
  <c r="T96" i="70" s="1"/>
  <c r="N98" i="70"/>
  <c r="N96" i="70" s="1"/>
  <c r="Z107" i="70"/>
  <c r="Z38" i="70" s="1"/>
  <c r="N107" i="70"/>
  <c r="W106" i="70"/>
  <c r="K106" i="70"/>
  <c r="K37" i="70" s="1"/>
  <c r="T105" i="70"/>
  <c r="H105" i="70"/>
  <c r="Q104" i="70"/>
  <c r="N103" i="70"/>
  <c r="K102" i="70"/>
  <c r="K33" i="70" s="1"/>
  <c r="K29" i="70" s="1"/>
  <c r="K27" i="70" s="1"/>
  <c r="T101" i="70"/>
  <c r="T32" i="70" s="1"/>
  <c r="H101" i="70"/>
  <c r="H32" i="70" s="1"/>
  <c r="Q100" i="70"/>
  <c r="Q31" i="70" s="1"/>
  <c r="Y97" i="70"/>
  <c r="Y95" i="70" s="1"/>
  <c r="F496" i="70"/>
  <c r="T472" i="70"/>
  <c r="F495" i="70"/>
  <c r="M97" i="70"/>
  <c r="M95" i="70" s="1"/>
  <c r="N97" i="70"/>
  <c r="Q471" i="70"/>
  <c r="Q99" i="70"/>
  <c r="Q30" i="70" s="1"/>
  <c r="Q28" i="70" s="1"/>
  <c r="Q26" i="70" s="1"/>
  <c r="P97" i="70"/>
  <c r="P95" i="70" s="1"/>
  <c r="J471" i="70"/>
  <c r="K474" i="70"/>
  <c r="F474" i="70" s="1"/>
  <c r="H80" i="70"/>
  <c r="H78" i="70" s="1"/>
  <c r="F478" i="70"/>
  <c r="F480" i="70"/>
  <c r="F481" i="70"/>
  <c r="V472" i="70"/>
  <c r="K79" i="70"/>
  <c r="T80" i="70"/>
  <c r="Q94" i="70"/>
  <c r="Q25" i="70" s="1"/>
  <c r="Z93" i="70"/>
  <c r="N93" i="70"/>
  <c r="N24" i="70" s="1"/>
  <c r="W92" i="70"/>
  <c r="K92" i="70"/>
  <c r="K23" i="70" s="1"/>
  <c r="T91" i="70"/>
  <c r="T22" i="70" s="1"/>
  <c r="H91" i="70"/>
  <c r="Q90" i="70"/>
  <c r="Q21" i="70" s="1"/>
  <c r="Z89" i="70"/>
  <c r="Z20" i="70" s="1"/>
  <c r="N89" i="70"/>
  <c r="N20" i="70" s="1"/>
  <c r="W88" i="70"/>
  <c r="W19" i="70" s="1"/>
  <c r="K88" i="70"/>
  <c r="T87" i="70"/>
  <c r="T18" i="70" s="1"/>
  <c r="H87" i="70"/>
  <c r="Q86" i="70"/>
  <c r="W84" i="70"/>
  <c r="W15" i="70" s="1"/>
  <c r="K84" i="70"/>
  <c r="K15" i="70" s="1"/>
  <c r="T83" i="70"/>
  <c r="T14" i="70" s="1"/>
  <c r="H83" i="70"/>
  <c r="Q82" i="70"/>
  <c r="N78" i="70"/>
  <c r="W79" i="70"/>
  <c r="U80" i="70"/>
  <c r="I80" i="70"/>
  <c r="M471" i="70"/>
  <c r="Y471" i="70"/>
  <c r="R475" i="70"/>
  <c r="R473" i="70" s="1"/>
  <c r="R471" i="70" s="1"/>
  <c r="Z81" i="70"/>
  <c r="Z12" i="70" s="1"/>
  <c r="F477" i="70"/>
  <c r="V475" i="70"/>
  <c r="V473" i="70" s="1"/>
  <c r="V471" i="70" s="1"/>
  <c r="S471" i="70"/>
  <c r="G471" i="70"/>
  <c r="R98" i="70"/>
  <c r="R96" i="70" s="1"/>
  <c r="K98" i="70"/>
  <c r="K96" i="70" s="1"/>
  <c r="G98" i="70"/>
  <c r="G96" i="70" s="1"/>
  <c r="V97" i="70"/>
  <c r="V95" i="70" s="1"/>
  <c r="U97" i="70"/>
  <c r="U95" i="70" s="1"/>
  <c r="Y98" i="70"/>
  <c r="Y96" i="70" s="1"/>
  <c r="J97" i="70"/>
  <c r="J95" i="70" s="1"/>
  <c r="M98" i="70"/>
  <c r="M96" i="70" s="1"/>
  <c r="F149" i="70"/>
  <c r="I141" i="70"/>
  <c r="I139" i="70" s="1"/>
  <c r="Q142" i="70"/>
  <c r="Q140" i="70" s="1"/>
  <c r="Q120" i="70" s="1"/>
  <c r="H141" i="70"/>
  <c r="H139" i="70" s="1"/>
  <c r="AA120" i="70"/>
  <c r="F147" i="70"/>
  <c r="U141" i="70"/>
  <c r="U139" i="70" s="1"/>
  <c r="U119" i="70" s="1"/>
  <c r="Q97" i="70"/>
  <c r="Q95" i="70" s="1"/>
  <c r="F150" i="70"/>
  <c r="F146" i="70"/>
  <c r="T141" i="70"/>
  <c r="T139" i="70" s="1"/>
  <c r="I120" i="70"/>
  <c r="R97" i="70"/>
  <c r="F148" i="70"/>
  <c r="F145" i="70"/>
  <c r="H120" i="70"/>
  <c r="W97" i="70"/>
  <c r="W95" i="70" s="1"/>
  <c r="F144" i="70"/>
  <c r="X142" i="70"/>
  <c r="X140" i="70" s="1"/>
  <c r="X120" i="70" s="1"/>
  <c r="L142" i="70"/>
  <c r="L140" i="70" s="1"/>
  <c r="L120" i="70" s="1"/>
  <c r="U120" i="70"/>
  <c r="G120" i="70"/>
  <c r="X97" i="70"/>
  <c r="X95" i="70" s="1"/>
  <c r="T120" i="70"/>
  <c r="P120" i="70"/>
  <c r="O120" i="70"/>
  <c r="O141" i="70"/>
  <c r="O139" i="70" s="1"/>
  <c r="O119" i="70" s="1"/>
  <c r="N141" i="70"/>
  <c r="N139" i="70" s="1"/>
  <c r="S120" i="70"/>
  <c r="Y120" i="70"/>
  <c r="V98" i="70"/>
  <c r="V96" i="70" s="1"/>
  <c r="R142" i="70"/>
  <c r="R140" i="70" s="1"/>
  <c r="R120" i="70" s="1"/>
  <c r="K142" i="70"/>
  <c r="K140" i="70" s="1"/>
  <c r="AA141" i="70"/>
  <c r="AA139" i="70" s="1"/>
  <c r="AA119" i="70" s="1"/>
  <c r="W102" i="70"/>
  <c r="Z103" i="70"/>
  <c r="Q108" i="70"/>
  <c r="Z120" i="70"/>
  <c r="N120" i="70"/>
  <c r="F99" i="70"/>
  <c r="P119" i="70"/>
  <c r="F143" i="70"/>
  <c r="K119" i="70"/>
  <c r="R141" i="70"/>
  <c r="R139" i="70" s="1"/>
  <c r="R119" i="70" s="1"/>
  <c r="J119" i="70"/>
  <c r="Z119" i="70"/>
  <c r="Q141" i="70"/>
  <c r="Q139" i="70" s="1"/>
  <c r="I119" i="70"/>
  <c r="Y119" i="70"/>
  <c r="M119" i="70"/>
  <c r="S97" i="70"/>
  <c r="S95" i="70" s="1"/>
  <c r="X119" i="70"/>
  <c r="W119" i="70"/>
  <c r="I97" i="70"/>
  <c r="I95" i="70" s="1"/>
  <c r="O97" i="70"/>
  <c r="O95" i="70" s="1"/>
  <c r="AA97" i="70"/>
  <c r="AA95" i="70" s="1"/>
  <c r="V119" i="70"/>
  <c r="L119" i="70"/>
  <c r="V80" i="70"/>
  <c r="V78" i="70" s="1"/>
  <c r="V76" i="70" s="1"/>
  <c r="P79" i="70"/>
  <c r="P77" i="70" s="1"/>
  <c r="Y80" i="70"/>
  <c r="Y78" i="70" s="1"/>
  <c r="Y76" i="70" s="1"/>
  <c r="M80" i="70"/>
  <c r="M78" i="70" s="1"/>
  <c r="M76" i="70" s="1"/>
  <c r="V79" i="70"/>
  <c r="V77" i="70" s="1"/>
  <c r="J79" i="70"/>
  <c r="J77" i="70" s="1"/>
  <c r="S80" i="70"/>
  <c r="S78" i="70" s="1"/>
  <c r="G80" i="70"/>
  <c r="G78" i="70" s="1"/>
  <c r="F130" i="70"/>
  <c r="O78" i="70"/>
  <c r="F132" i="70"/>
  <c r="L77" i="70"/>
  <c r="F129" i="70"/>
  <c r="T123" i="70"/>
  <c r="T121" i="70" s="1"/>
  <c r="F128" i="70"/>
  <c r="S123" i="70"/>
  <c r="S121" i="70" s="1"/>
  <c r="S119" i="70" s="1"/>
  <c r="AA78" i="70"/>
  <c r="F127" i="70"/>
  <c r="K77" i="70"/>
  <c r="H123" i="70"/>
  <c r="H121" i="70" s="1"/>
  <c r="F138" i="70"/>
  <c r="F126" i="70"/>
  <c r="W77" i="70"/>
  <c r="F137" i="70"/>
  <c r="G123" i="70"/>
  <c r="G121" i="70" s="1"/>
  <c r="G119" i="70" s="1"/>
  <c r="W124" i="70"/>
  <c r="W122" i="70" s="1"/>
  <c r="K124" i="70"/>
  <c r="K122" i="70" s="1"/>
  <c r="K120" i="70" s="1"/>
  <c r="Z85" i="70"/>
  <c r="Z16" i="70" s="1"/>
  <c r="N85" i="70"/>
  <c r="N16" i="70" s="1"/>
  <c r="N10" i="70" s="1"/>
  <c r="N8" i="70" s="1"/>
  <c r="F136" i="70"/>
  <c r="V124" i="70"/>
  <c r="V122" i="70" s="1"/>
  <c r="V120" i="70" s="1"/>
  <c r="J124" i="70"/>
  <c r="J122" i="70" s="1"/>
  <c r="J120" i="70" s="1"/>
  <c r="P90" i="70"/>
  <c r="M89" i="70"/>
  <c r="Y85" i="70"/>
  <c r="M85" i="70"/>
  <c r="M16" i="70" s="1"/>
  <c r="F135" i="70"/>
  <c r="X77" i="70"/>
  <c r="R79" i="70"/>
  <c r="R77" i="70" s="1"/>
  <c r="Q81" i="70"/>
  <c r="F125" i="70"/>
  <c r="J98" i="70"/>
  <c r="J96" i="70" s="1"/>
  <c r="N76" i="70"/>
  <c r="U78" i="70"/>
  <c r="T78" i="70"/>
  <c r="I78" i="70"/>
  <c r="AA79" i="70"/>
  <c r="AA77" i="70" s="1"/>
  <c r="O79" i="70"/>
  <c r="O77" i="70" s="1"/>
  <c r="X80" i="70"/>
  <c r="X78" i="70" s="1"/>
  <c r="L80" i="70"/>
  <c r="L78" i="70" s="1"/>
  <c r="L76" i="70" s="1"/>
  <c r="U79" i="70"/>
  <c r="U77" i="70" s="1"/>
  <c r="I79" i="70"/>
  <c r="I77" i="70" s="1"/>
  <c r="R80" i="70"/>
  <c r="R78" i="70" s="1"/>
  <c r="W80" i="70"/>
  <c r="W78" i="70" s="1"/>
  <c r="K80" i="70"/>
  <c r="K78" i="70" s="1"/>
  <c r="K76" i="70" s="1"/>
  <c r="Q80" i="70"/>
  <c r="R7" i="70"/>
  <c r="K6" i="70"/>
  <c r="O6" i="70"/>
  <c r="AA6" i="70"/>
  <c r="P6" i="70"/>
  <c r="L7" i="70"/>
  <c r="J6" i="70"/>
  <c r="V6" i="70"/>
  <c r="M7" i="70"/>
  <c r="Y7" i="70"/>
  <c r="U6" i="70"/>
  <c r="W6" i="70"/>
  <c r="G7" i="70"/>
  <c r="F887" i="70"/>
  <c r="F888" i="70"/>
  <c r="L868" i="70"/>
  <c r="H867" i="70"/>
  <c r="G868" i="70"/>
  <c r="K868" i="70"/>
  <c r="V867" i="70"/>
  <c r="M868" i="70"/>
  <c r="Y868" i="70"/>
  <c r="Q867" i="70"/>
  <c r="O867" i="70"/>
  <c r="Z867" i="70"/>
  <c r="Q868" i="70"/>
  <c r="T867" i="70"/>
  <c r="S868" i="70"/>
  <c r="N867" i="70"/>
  <c r="W868" i="70"/>
  <c r="T824" i="70"/>
  <c r="I824" i="70"/>
  <c r="S823" i="70"/>
  <c r="V824" i="70"/>
  <c r="J823" i="70"/>
  <c r="K824" i="70"/>
  <c r="L823" i="70"/>
  <c r="X823" i="70"/>
  <c r="O824" i="70"/>
  <c r="AA824" i="70"/>
  <c r="N843" i="70"/>
  <c r="N823" i="70" s="1"/>
  <c r="Q844" i="70"/>
  <c r="F844" i="70" s="1"/>
  <c r="T823" i="70"/>
  <c r="Z823" i="70"/>
  <c r="V823" i="70"/>
  <c r="W824" i="70"/>
  <c r="F799" i="70"/>
  <c r="F800" i="70"/>
  <c r="F801" i="70"/>
  <c r="P780" i="70"/>
  <c r="T779" i="70"/>
  <c r="N779" i="70"/>
  <c r="Q780" i="70"/>
  <c r="U779" i="70"/>
  <c r="O779" i="70"/>
  <c r="AA779" i="70"/>
  <c r="R780" i="70"/>
  <c r="Z779" i="70"/>
  <c r="W780" i="70"/>
  <c r="Y779" i="70"/>
  <c r="X780" i="70"/>
  <c r="H779" i="70"/>
  <c r="I779" i="70"/>
  <c r="K780" i="70"/>
  <c r="M779" i="70"/>
  <c r="L780" i="70"/>
  <c r="J779" i="70"/>
  <c r="V779" i="70"/>
  <c r="M780" i="70"/>
  <c r="Y780" i="70"/>
  <c r="K779" i="70"/>
  <c r="W779" i="70"/>
  <c r="N780" i="70"/>
  <c r="Z780" i="70"/>
  <c r="F755" i="70"/>
  <c r="I735" i="70"/>
  <c r="I736" i="70"/>
  <c r="T735" i="70"/>
  <c r="T736" i="70"/>
  <c r="U735" i="70"/>
  <c r="U736" i="70"/>
  <c r="N735" i="70"/>
  <c r="Z735" i="70"/>
  <c r="Q736" i="70"/>
  <c r="W736" i="70"/>
  <c r="O735" i="70"/>
  <c r="AA735" i="70"/>
  <c r="R736" i="70"/>
  <c r="X736" i="70"/>
  <c r="H735" i="70"/>
  <c r="F712" i="70"/>
  <c r="F711" i="70"/>
  <c r="U691" i="70"/>
  <c r="H691" i="70"/>
  <c r="T692" i="70"/>
  <c r="W691" i="70"/>
  <c r="F713" i="70"/>
  <c r="I691" i="70"/>
  <c r="F714" i="70"/>
  <c r="N691" i="70"/>
  <c r="Z691" i="70"/>
  <c r="Q692" i="70"/>
  <c r="W692" i="70"/>
  <c r="R692" i="70"/>
  <c r="Z692" i="70"/>
  <c r="X692" i="70"/>
  <c r="N692" i="70"/>
  <c r="K692" i="70"/>
  <c r="L692" i="70"/>
  <c r="T691" i="70"/>
  <c r="F667" i="70"/>
  <c r="R647" i="70"/>
  <c r="F669" i="70"/>
  <c r="T647" i="70"/>
  <c r="U648" i="70"/>
  <c r="N647" i="70"/>
  <c r="Z647" i="70"/>
  <c r="Q648" i="70"/>
  <c r="L668" i="70"/>
  <c r="F668" i="70" s="1"/>
  <c r="U647" i="70"/>
  <c r="O647" i="70"/>
  <c r="AA647" i="70"/>
  <c r="R648" i="70"/>
  <c r="V647" i="70"/>
  <c r="W648" i="70"/>
  <c r="P647" i="70"/>
  <c r="S648" i="70"/>
  <c r="X648" i="70"/>
  <c r="Y648" i="70"/>
  <c r="H647" i="70"/>
  <c r="I648" i="70"/>
  <c r="I647" i="70"/>
  <c r="K648" i="70"/>
  <c r="J647" i="70"/>
  <c r="M648" i="70"/>
  <c r="F624" i="70"/>
  <c r="F623" i="70"/>
  <c r="T603" i="70"/>
  <c r="F625" i="70"/>
  <c r="H603" i="70"/>
  <c r="F626" i="70"/>
  <c r="W604" i="70"/>
  <c r="N603" i="70"/>
  <c r="Z603" i="70"/>
  <c r="K604" i="70"/>
  <c r="F579" i="70"/>
  <c r="F580" i="70"/>
  <c r="H559" i="70"/>
  <c r="F582" i="70"/>
  <c r="U559" i="70"/>
  <c r="X560" i="70"/>
  <c r="O559" i="70"/>
  <c r="K560" i="70"/>
  <c r="J559" i="70"/>
  <c r="V559" i="70"/>
  <c r="M560" i="70"/>
  <c r="Y560" i="70"/>
  <c r="K559" i="70"/>
  <c r="W559" i="70"/>
  <c r="N560" i="70"/>
  <c r="Z560" i="70"/>
  <c r="Q559" i="70"/>
  <c r="R560" i="70"/>
  <c r="AA559" i="70"/>
  <c r="N559" i="70"/>
  <c r="Z559" i="70"/>
  <c r="Q560" i="70"/>
  <c r="T559" i="70"/>
  <c r="J516" i="70"/>
  <c r="G535" i="70"/>
  <c r="T515" i="70"/>
  <c r="S516" i="70"/>
  <c r="L515" i="70"/>
  <c r="X515" i="70"/>
  <c r="O516" i="70"/>
  <c r="AA516" i="70"/>
  <c r="U515" i="70"/>
  <c r="U516" i="70"/>
  <c r="N515" i="70"/>
  <c r="Z515" i="70"/>
  <c r="Q536" i="70"/>
  <c r="F536" i="70" s="1"/>
  <c r="O515" i="70"/>
  <c r="AA515" i="70"/>
  <c r="R516" i="70"/>
  <c r="W516" i="70"/>
  <c r="I515" i="70"/>
  <c r="X516" i="70"/>
  <c r="S472" i="70"/>
  <c r="X472" i="70"/>
  <c r="I491" i="70"/>
  <c r="I471" i="70" s="1"/>
  <c r="U471" i="70"/>
  <c r="H472" i="70"/>
  <c r="P471" i="70"/>
  <c r="I472" i="70"/>
  <c r="L472" i="70"/>
  <c r="K471" i="70"/>
  <c r="W471" i="70"/>
  <c r="N472" i="70"/>
  <c r="Z472" i="70"/>
  <c r="L471" i="70"/>
  <c r="X471" i="70"/>
  <c r="O472" i="70"/>
  <c r="AA472" i="70"/>
  <c r="T471" i="70"/>
  <c r="U472" i="70"/>
  <c r="Z471" i="70"/>
  <c r="Q472" i="70"/>
  <c r="F448" i="70"/>
  <c r="F447" i="70"/>
  <c r="Q428" i="70"/>
  <c r="R427" i="70"/>
  <c r="U428" i="70"/>
  <c r="T427" i="70"/>
  <c r="W428" i="70"/>
  <c r="Z427" i="70"/>
  <c r="F450" i="70"/>
  <c r="V428" i="70"/>
  <c r="I428" i="70"/>
  <c r="S427" i="70"/>
  <c r="H427" i="70"/>
  <c r="K428" i="70"/>
  <c r="N427" i="70"/>
  <c r="L427" i="70"/>
  <c r="X427" i="70"/>
  <c r="O428" i="70"/>
  <c r="AA428" i="70"/>
  <c r="Y427" i="70"/>
  <c r="M427" i="70"/>
  <c r="P428" i="70"/>
  <c r="F404" i="70"/>
  <c r="F403" i="70"/>
  <c r="F405" i="70"/>
  <c r="M383" i="70"/>
  <c r="K384" i="70"/>
  <c r="AA384" i="70"/>
  <c r="R383" i="70"/>
  <c r="J384" i="70"/>
  <c r="V384" i="70"/>
  <c r="T383" i="70"/>
  <c r="S383" i="70"/>
  <c r="U383" i="70"/>
  <c r="O384" i="70"/>
  <c r="P384" i="70"/>
  <c r="H383" i="70"/>
  <c r="X383" i="70"/>
  <c r="Z383" i="70"/>
  <c r="Q384" i="70"/>
  <c r="I383" i="70"/>
  <c r="Y383" i="70"/>
  <c r="W384" i="70"/>
  <c r="N383" i="70"/>
  <c r="AA383" i="70"/>
  <c r="R384" i="70"/>
  <c r="X384" i="70"/>
  <c r="O383" i="70"/>
  <c r="L383" i="70"/>
  <c r="F359" i="70"/>
  <c r="F360" i="70"/>
  <c r="I339" i="70"/>
  <c r="P339" i="70"/>
  <c r="K340" i="70"/>
  <c r="K339" i="70"/>
  <c r="Z340" i="70"/>
  <c r="T339" i="70"/>
  <c r="S340" i="70"/>
  <c r="U339" i="70"/>
  <c r="T340" i="70"/>
  <c r="N339" i="70"/>
  <c r="Z339" i="70"/>
  <c r="Q340" i="70"/>
  <c r="W339" i="70"/>
  <c r="Y339" i="70"/>
  <c r="O339" i="70"/>
  <c r="AA339" i="70"/>
  <c r="R340" i="70"/>
  <c r="N340" i="70"/>
  <c r="H339" i="70"/>
  <c r="G340" i="70"/>
  <c r="W340" i="70"/>
  <c r="X340" i="70"/>
  <c r="M339" i="70"/>
  <c r="F316" i="70"/>
  <c r="F315" i="70"/>
  <c r="R295" i="70"/>
  <c r="U296" i="70"/>
  <c r="F317" i="70"/>
  <c r="G296" i="70"/>
  <c r="I296" i="70"/>
  <c r="J295" i="70"/>
  <c r="V295" i="70"/>
  <c r="M296" i="70"/>
  <c r="Y296" i="70"/>
  <c r="H295" i="70"/>
  <c r="K296" i="70"/>
  <c r="K295" i="70"/>
  <c r="W295" i="70"/>
  <c r="N296" i="70"/>
  <c r="Z296" i="70"/>
  <c r="I295" i="70"/>
  <c r="L296" i="70"/>
  <c r="N295" i="70"/>
  <c r="Z295" i="70"/>
  <c r="Q296" i="70"/>
  <c r="O295" i="70"/>
  <c r="AA295" i="70"/>
  <c r="R296" i="70"/>
  <c r="F271" i="70"/>
  <c r="F272" i="70"/>
  <c r="N252" i="70"/>
  <c r="K252" i="70"/>
  <c r="F273" i="70"/>
  <c r="K251" i="70"/>
  <c r="F274" i="70"/>
  <c r="O252" i="70"/>
  <c r="Z252" i="70"/>
  <c r="Q251" i="70"/>
  <c r="T251" i="70"/>
  <c r="N251" i="70"/>
  <c r="Z251" i="70"/>
  <c r="Q252" i="70"/>
  <c r="T252" i="70"/>
  <c r="W252" i="70"/>
  <c r="R251" i="70"/>
  <c r="I252" i="70"/>
  <c r="U252" i="70"/>
  <c r="H251" i="70"/>
  <c r="S251" i="70"/>
  <c r="J252" i="70"/>
  <c r="V252" i="70"/>
  <c r="W251" i="70"/>
  <c r="I251" i="70"/>
  <c r="F869" i="70"/>
  <c r="G867" i="70"/>
  <c r="F871" i="70"/>
  <c r="H870" i="70"/>
  <c r="F825" i="70"/>
  <c r="G823" i="70"/>
  <c r="F826" i="70"/>
  <c r="J824" i="70"/>
  <c r="F827" i="70"/>
  <c r="F781" i="70"/>
  <c r="G779" i="70"/>
  <c r="F782" i="70"/>
  <c r="F784" i="70"/>
  <c r="J736" i="70"/>
  <c r="F738" i="70"/>
  <c r="G737" i="70"/>
  <c r="F740" i="70"/>
  <c r="K691" i="70"/>
  <c r="F693" i="70"/>
  <c r="F695" i="70"/>
  <c r="F650" i="70"/>
  <c r="G648" i="70"/>
  <c r="F649" i="70"/>
  <c r="F651" i="70"/>
  <c r="F652" i="70"/>
  <c r="F605" i="70"/>
  <c r="Q606" i="70"/>
  <c r="Q604" i="70" s="1"/>
  <c r="F604" i="70" s="1"/>
  <c r="F602" i="70" s="1"/>
  <c r="I559" i="70"/>
  <c r="F561" i="70"/>
  <c r="L562" i="70"/>
  <c r="F517" i="70"/>
  <c r="F518" i="70"/>
  <c r="F519" i="70"/>
  <c r="G516" i="70"/>
  <c r="H515" i="70"/>
  <c r="G427" i="70"/>
  <c r="F429" i="70"/>
  <c r="J428" i="70"/>
  <c r="F430" i="70"/>
  <c r="F431" i="70"/>
  <c r="F386" i="70"/>
  <c r="G383" i="70"/>
  <c r="F385" i="70"/>
  <c r="F387" i="70"/>
  <c r="F388" i="70"/>
  <c r="F341" i="70"/>
  <c r="F342" i="70"/>
  <c r="G295" i="70"/>
  <c r="F297" i="70"/>
  <c r="F299" i="70"/>
  <c r="F298" i="70"/>
  <c r="F254" i="70"/>
  <c r="G252" i="70"/>
  <c r="G253" i="70"/>
  <c r="F256" i="70"/>
  <c r="G208" i="70"/>
  <c r="O207" i="70"/>
  <c r="U208" i="70"/>
  <c r="X208" i="70"/>
  <c r="I207" i="70"/>
  <c r="H208" i="70"/>
  <c r="I208" i="70"/>
  <c r="M227" i="70"/>
  <c r="M207" i="70" s="1"/>
  <c r="P228" i="70"/>
  <c r="P208" i="70" s="1"/>
  <c r="R208" i="70"/>
  <c r="W208" i="70"/>
  <c r="K208" i="70"/>
  <c r="Q207" i="70"/>
  <c r="L208" i="70"/>
  <c r="K207" i="70"/>
  <c r="W207" i="70"/>
  <c r="Z208" i="70"/>
  <c r="R207" i="70"/>
  <c r="L207" i="70"/>
  <c r="X207" i="70"/>
  <c r="O208" i="70"/>
  <c r="AA208" i="70"/>
  <c r="AA207" i="70"/>
  <c r="G207" i="70"/>
  <c r="T207" i="70"/>
  <c r="T208" i="70"/>
  <c r="N207" i="70"/>
  <c r="Z207" i="70"/>
  <c r="Q208" i="70"/>
  <c r="F210" i="70"/>
  <c r="N208" i="70"/>
  <c r="F209" i="70"/>
  <c r="F211" i="70"/>
  <c r="H207" i="70"/>
  <c r="G163" i="70"/>
  <c r="F183" i="70"/>
  <c r="J164" i="70"/>
  <c r="F184" i="70"/>
  <c r="N163" i="70"/>
  <c r="Z163" i="70"/>
  <c r="Q164" i="70"/>
  <c r="W164" i="70"/>
  <c r="O163" i="70"/>
  <c r="AA163" i="70"/>
  <c r="R164" i="70"/>
  <c r="X164" i="70"/>
  <c r="F186" i="70"/>
  <c r="T163" i="70"/>
  <c r="U163" i="70"/>
  <c r="F185" i="70"/>
  <c r="I163" i="70"/>
  <c r="H163" i="70"/>
  <c r="F167" i="70"/>
  <c r="F166" i="70"/>
  <c r="F165" i="70"/>
  <c r="G164" i="70"/>
  <c r="F492" i="70" l="1"/>
  <c r="F603" i="70"/>
  <c r="F601" i="70" s="1"/>
  <c r="F647" i="70"/>
  <c r="W472" i="70"/>
  <c r="N471" i="70"/>
  <c r="F228" i="70"/>
  <c r="F340" i="70"/>
  <c r="F338" i="70" s="1"/>
  <c r="F428" i="70"/>
  <c r="F426" i="70" s="1"/>
  <c r="F140" i="70"/>
  <c r="F164" i="70"/>
  <c r="F162" i="70" s="1"/>
  <c r="X28" i="70"/>
  <c r="X26" i="70" s="1"/>
  <c r="X6" i="70" s="1"/>
  <c r="Z76" i="70"/>
  <c r="F25" i="70"/>
  <c r="R6" i="70"/>
  <c r="N7" i="70"/>
  <c r="F106" i="70"/>
  <c r="W37" i="70"/>
  <c r="F100" i="70"/>
  <c r="I31" i="70"/>
  <c r="AA98" i="70"/>
  <c r="AA96" i="70" s="1"/>
  <c r="AA37" i="70"/>
  <c r="AA29" i="70" s="1"/>
  <c r="AA27" i="70" s="1"/>
  <c r="AA7" i="70" s="1"/>
  <c r="F124" i="70"/>
  <c r="U98" i="70"/>
  <c r="U96" i="70" s="1"/>
  <c r="U76" i="70" s="1"/>
  <c r="U31" i="70"/>
  <c r="U29" i="70" s="1"/>
  <c r="U27" i="70" s="1"/>
  <c r="U7" i="70" s="1"/>
  <c r="F32" i="70"/>
  <c r="K472" i="70"/>
  <c r="W120" i="70"/>
  <c r="F92" i="70"/>
  <c r="W23" i="70"/>
  <c r="W11" i="70" s="1"/>
  <c r="W9" i="70" s="1"/>
  <c r="F476" i="70"/>
  <c r="F107" i="70"/>
  <c r="N38" i="70"/>
  <c r="F38" i="70" s="1"/>
  <c r="F606" i="70"/>
  <c r="F780" i="70"/>
  <c r="F778" i="70" s="1"/>
  <c r="K97" i="70"/>
  <c r="K95" i="70" s="1"/>
  <c r="F86" i="70"/>
  <c r="Q17" i="70"/>
  <c r="F17" i="70" s="1"/>
  <c r="P11" i="70"/>
  <c r="P9" i="70" s="1"/>
  <c r="P7" i="70" s="1"/>
  <c r="H98" i="70"/>
  <c r="H96" i="70" s="1"/>
  <c r="H76" i="70" s="1"/>
  <c r="H31" i="70"/>
  <c r="T119" i="70"/>
  <c r="J76" i="70"/>
  <c r="Y79" i="70"/>
  <c r="Y77" i="70" s="1"/>
  <c r="Y75" i="70" s="1"/>
  <c r="Y16" i="70"/>
  <c r="Y10" i="70" s="1"/>
  <c r="Y8" i="70" s="1"/>
  <c r="Y6" i="70" s="1"/>
  <c r="F94" i="70"/>
  <c r="W75" i="70"/>
  <c r="J80" i="70"/>
  <c r="J78" i="70" s="1"/>
  <c r="S10" i="70"/>
  <c r="S8" i="70" s="1"/>
  <c r="S6" i="70" s="1"/>
  <c r="G14" i="70"/>
  <c r="F49" i="70"/>
  <c r="F339" i="70"/>
  <c r="F384" i="70"/>
  <c r="F382" i="70" s="1"/>
  <c r="F89" i="70"/>
  <c r="M20" i="70"/>
  <c r="F20" i="70" s="1"/>
  <c r="G79" i="70"/>
  <c r="G77" i="70" s="1"/>
  <c r="G75" i="70" s="1"/>
  <c r="N119" i="70"/>
  <c r="F88" i="70"/>
  <c r="K19" i="70"/>
  <c r="F19" i="70" s="1"/>
  <c r="J11" i="70"/>
  <c r="F15" i="70"/>
  <c r="F30" i="70"/>
  <c r="Z10" i="70"/>
  <c r="Z8" i="70" s="1"/>
  <c r="F87" i="70"/>
  <c r="H18" i="70"/>
  <c r="G51" i="70"/>
  <c r="F383" i="70"/>
  <c r="F692" i="70"/>
  <c r="F690" i="70" s="1"/>
  <c r="F691" i="70"/>
  <c r="F689" i="70" s="1"/>
  <c r="F90" i="70"/>
  <c r="P21" i="70"/>
  <c r="F21" i="70" s="1"/>
  <c r="S79" i="70"/>
  <c r="S77" i="70" s="1"/>
  <c r="N95" i="70"/>
  <c r="F103" i="70"/>
  <c r="N34" i="70"/>
  <c r="N28" i="70" s="1"/>
  <c r="F104" i="70"/>
  <c r="I35" i="70"/>
  <c r="O29" i="70"/>
  <c r="O27" i="70" s="1"/>
  <c r="O7" i="70" s="1"/>
  <c r="F296" i="70"/>
  <c r="F294" i="70" s="1"/>
  <c r="F494" i="70"/>
  <c r="F93" i="70"/>
  <c r="Z24" i="70"/>
  <c r="F24" i="70" s="1"/>
  <c r="G97" i="70"/>
  <c r="G95" i="70" s="1"/>
  <c r="G34" i="70"/>
  <c r="F101" i="70"/>
  <c r="F108" i="70"/>
  <c r="Q39" i="70"/>
  <c r="F39" i="70" s="1"/>
  <c r="Q98" i="70"/>
  <c r="Q35" i="70"/>
  <c r="Q29" i="70" s="1"/>
  <c r="F779" i="70"/>
  <c r="F777" i="70" s="1"/>
  <c r="F84" i="70"/>
  <c r="Z97" i="70"/>
  <c r="Z95" i="70" s="1"/>
  <c r="Z34" i="70"/>
  <c r="Z28" i="70" s="1"/>
  <c r="Z26" i="70" s="1"/>
  <c r="F493" i="70"/>
  <c r="F105" i="70"/>
  <c r="H36" i="70"/>
  <c r="H28" i="70" s="1"/>
  <c r="H26" i="70" s="1"/>
  <c r="P98" i="70"/>
  <c r="P96" i="70" s="1"/>
  <c r="L97" i="70"/>
  <c r="L95" i="70" s="1"/>
  <c r="L36" i="70"/>
  <c r="L28" i="70" s="1"/>
  <c r="L26" i="70" s="1"/>
  <c r="L6" i="70" s="1"/>
  <c r="F472" i="70"/>
  <c r="F470" i="70" s="1"/>
  <c r="M10" i="70"/>
  <c r="M8" i="70" s="1"/>
  <c r="M6" i="70" s="1"/>
  <c r="W98" i="70"/>
  <c r="W96" i="70" s="1"/>
  <c r="W76" i="70" s="1"/>
  <c r="W33" i="70"/>
  <c r="W29" i="70" s="1"/>
  <c r="W27" i="70" s="1"/>
  <c r="R95" i="70"/>
  <c r="R75" i="70" s="1"/>
  <c r="F82" i="70"/>
  <c r="Q13" i="70"/>
  <c r="Q11" i="70" s="1"/>
  <c r="Q9" i="70" s="1"/>
  <c r="T97" i="70"/>
  <c r="T95" i="70" s="1"/>
  <c r="T36" i="70"/>
  <c r="T28" i="70" s="1"/>
  <c r="T26" i="70" s="1"/>
  <c r="T10" i="70"/>
  <c r="T8" i="70" s="1"/>
  <c r="F694" i="70"/>
  <c r="Q824" i="70"/>
  <c r="F824" i="70" s="1"/>
  <c r="F822" i="70" s="1"/>
  <c r="T79" i="70"/>
  <c r="T77" i="70" s="1"/>
  <c r="T76" i="70"/>
  <c r="F81" i="70"/>
  <c r="Q12" i="70"/>
  <c r="S76" i="70"/>
  <c r="O98" i="70"/>
  <c r="O96" i="70" s="1"/>
  <c r="O76" i="70" s="1"/>
  <c r="F83" i="70"/>
  <c r="H14" i="70"/>
  <c r="F91" i="70"/>
  <c r="H22" i="70"/>
  <c r="F22" i="70" s="1"/>
  <c r="F37" i="70"/>
  <c r="G18" i="70"/>
  <c r="F18" i="70" s="1"/>
  <c r="F51" i="70"/>
  <c r="H10" i="70"/>
  <c r="H8" i="70" s="1"/>
  <c r="H97" i="70"/>
  <c r="H95" i="70" s="1"/>
  <c r="I98" i="70"/>
  <c r="I96" i="70" s="1"/>
  <c r="I76" i="70" s="1"/>
  <c r="AA76" i="70"/>
  <c r="X76" i="70"/>
  <c r="X75" i="70"/>
  <c r="R76" i="70"/>
  <c r="I75" i="70"/>
  <c r="P75" i="70"/>
  <c r="L75" i="70"/>
  <c r="F473" i="70"/>
  <c r="P80" i="70"/>
  <c r="P78" i="70" s="1"/>
  <c r="P76" i="70" s="1"/>
  <c r="F475" i="70"/>
  <c r="G76" i="70"/>
  <c r="H79" i="70"/>
  <c r="H77" i="70" s="1"/>
  <c r="Q78" i="70"/>
  <c r="Z79" i="70"/>
  <c r="Z77" i="70" s="1"/>
  <c r="J75" i="70"/>
  <c r="Q79" i="70"/>
  <c r="Q77" i="70" s="1"/>
  <c r="Q75" i="70" s="1"/>
  <c r="F142" i="70"/>
  <c r="V75" i="70"/>
  <c r="F139" i="70"/>
  <c r="Q96" i="70"/>
  <c r="U75" i="70"/>
  <c r="F120" i="70"/>
  <c r="F118" i="70" s="1"/>
  <c r="O75" i="70"/>
  <c r="AA75" i="70"/>
  <c r="S75" i="70"/>
  <c r="F102" i="70"/>
  <c r="H119" i="70"/>
  <c r="T75" i="70"/>
  <c r="K75" i="70"/>
  <c r="Q119" i="70"/>
  <c r="F141" i="70"/>
  <c r="F122" i="70"/>
  <c r="F123" i="70"/>
  <c r="F85" i="70"/>
  <c r="N79" i="70"/>
  <c r="N77" i="70" s="1"/>
  <c r="N75" i="70" s="1"/>
  <c r="F121" i="70"/>
  <c r="M79" i="70"/>
  <c r="M77" i="70" s="1"/>
  <c r="M75" i="70" s="1"/>
  <c r="F867" i="70"/>
  <c r="F865" i="70" s="1"/>
  <c r="F843" i="70"/>
  <c r="F823" i="70"/>
  <c r="F736" i="70"/>
  <c r="F734" i="70" s="1"/>
  <c r="L648" i="70"/>
  <c r="F648" i="70" s="1"/>
  <c r="F646" i="70" s="1"/>
  <c r="F559" i="70"/>
  <c r="F557" i="70" s="1"/>
  <c r="F535" i="70"/>
  <c r="G515" i="70"/>
  <c r="F515" i="70" s="1"/>
  <c r="F513" i="70" s="1"/>
  <c r="Q516" i="70"/>
  <c r="F516" i="70" s="1"/>
  <c r="F514" i="70" s="1"/>
  <c r="F471" i="70"/>
  <c r="F491" i="70"/>
  <c r="F427" i="70"/>
  <c r="F425" i="70" s="1"/>
  <c r="F295" i="70"/>
  <c r="F293" i="70" s="1"/>
  <c r="F252" i="70"/>
  <c r="F250" i="70" s="1"/>
  <c r="F870" i="70"/>
  <c r="H868" i="70"/>
  <c r="F868" i="70" s="1"/>
  <c r="F866" i="70" s="1"/>
  <c r="G735" i="70"/>
  <c r="F735" i="70" s="1"/>
  <c r="F733" i="70" s="1"/>
  <c r="F737" i="70"/>
  <c r="F562" i="70"/>
  <c r="L560" i="70"/>
  <c r="F560" i="70" s="1"/>
  <c r="F558" i="70" s="1"/>
  <c r="G251" i="70"/>
  <c r="F251" i="70" s="1"/>
  <c r="F253" i="70"/>
  <c r="F208" i="70"/>
  <c r="F206" i="70" s="1"/>
  <c r="F207" i="70"/>
  <c r="F205" i="70" s="1"/>
  <c r="F227" i="70"/>
  <c r="F163" i="70"/>
  <c r="F161" i="70" s="1"/>
  <c r="W7" i="70" l="1"/>
  <c r="Q27" i="70"/>
  <c r="F14" i="70"/>
  <c r="F23" i="70"/>
  <c r="F80" i="70"/>
  <c r="F95" i="70"/>
  <c r="F33" i="70"/>
  <c r="F96" i="70"/>
  <c r="F35" i="70"/>
  <c r="H6" i="70"/>
  <c r="H29" i="70"/>
  <c r="F31" i="70"/>
  <c r="I29" i="70"/>
  <c r="I27" i="70" s="1"/>
  <c r="I7" i="70" s="1"/>
  <c r="K11" i="70"/>
  <c r="K9" i="70" s="1"/>
  <c r="K7" i="70" s="1"/>
  <c r="T6" i="70"/>
  <c r="N26" i="70"/>
  <c r="N6" i="70" s="1"/>
  <c r="Z6" i="70"/>
  <c r="F78" i="70"/>
  <c r="Q10" i="70"/>
  <c r="Q8" i="70" s="1"/>
  <c r="Q6" i="70" s="1"/>
  <c r="F12" i="70"/>
  <c r="F16" i="70"/>
  <c r="H75" i="70"/>
  <c r="F36" i="70"/>
  <c r="G10" i="70"/>
  <c r="F13" i="70"/>
  <c r="F34" i="70"/>
  <c r="G28" i="70"/>
  <c r="Q7" i="70"/>
  <c r="J9" i="70"/>
  <c r="F98" i="70"/>
  <c r="Z75" i="70"/>
  <c r="F97" i="70"/>
  <c r="Q76" i="70"/>
  <c r="F76" i="70" s="1"/>
  <c r="F74" i="70" s="1"/>
  <c r="F75" i="70"/>
  <c r="F119" i="70"/>
  <c r="F77" i="70"/>
  <c r="F79" i="70"/>
  <c r="G26" i="70" l="1"/>
  <c r="F26" i="70" s="1"/>
  <c r="F28" i="70"/>
  <c r="G8" i="70"/>
  <c r="F10" i="70"/>
  <c r="H27" i="70"/>
  <c r="F29" i="70"/>
  <c r="F11" i="70"/>
  <c r="F9" i="70"/>
  <c r="J7" i="70"/>
  <c r="C20" i="61"/>
  <c r="AJ81" i="74"/>
  <c r="AK81" i="74"/>
  <c r="AL81" i="74"/>
  <c r="AM81" i="74"/>
  <c r="AN81" i="74"/>
  <c r="AK80" i="74"/>
  <c r="AL80" i="74"/>
  <c r="AM80" i="74"/>
  <c r="AN80" i="74"/>
  <c r="AJ80" i="74"/>
  <c r="AF81" i="74"/>
  <c r="AG81" i="74"/>
  <c r="AH81" i="74"/>
  <c r="AI81" i="74"/>
  <c r="AG80" i="74"/>
  <c r="AH80" i="74"/>
  <c r="AI80" i="74"/>
  <c r="AF80" i="74"/>
  <c r="Z81" i="74"/>
  <c r="AA81" i="74"/>
  <c r="AB81" i="74"/>
  <c r="AC81" i="74"/>
  <c r="AD81" i="74"/>
  <c r="AA80" i="74"/>
  <c r="AB80" i="74"/>
  <c r="AC80" i="74"/>
  <c r="AD80" i="74"/>
  <c r="Z80" i="74"/>
  <c r="X81" i="74"/>
  <c r="X80" i="74"/>
  <c r="T81" i="74"/>
  <c r="U81" i="74"/>
  <c r="V81" i="74"/>
  <c r="W81" i="74"/>
  <c r="U80" i="74"/>
  <c r="V80" i="74"/>
  <c r="W80" i="74"/>
  <c r="S80" i="74" s="1"/>
  <c r="T80" i="74"/>
  <c r="D81" i="74"/>
  <c r="E81" i="74"/>
  <c r="F81" i="74"/>
  <c r="G81" i="74"/>
  <c r="H81" i="74"/>
  <c r="I81" i="74"/>
  <c r="J81" i="74"/>
  <c r="K81" i="74"/>
  <c r="L81" i="74"/>
  <c r="M81" i="74"/>
  <c r="N81" i="74"/>
  <c r="O81" i="74"/>
  <c r="P81" i="74"/>
  <c r="Q81" i="74"/>
  <c r="R81" i="74"/>
  <c r="E80" i="74"/>
  <c r="F80" i="74"/>
  <c r="G80" i="74"/>
  <c r="H80" i="74"/>
  <c r="I80" i="74"/>
  <c r="J80" i="74"/>
  <c r="K80" i="74"/>
  <c r="L80" i="74"/>
  <c r="M80" i="74"/>
  <c r="N80" i="74"/>
  <c r="O80" i="74"/>
  <c r="P80" i="74"/>
  <c r="Q80" i="74"/>
  <c r="R80" i="74"/>
  <c r="D80" i="74"/>
  <c r="AE82" i="74"/>
  <c r="AE83" i="74"/>
  <c r="AE84" i="74"/>
  <c r="AE85" i="74"/>
  <c r="AE86" i="74"/>
  <c r="AE87" i="74"/>
  <c r="AE88" i="74"/>
  <c r="AE89" i="74"/>
  <c r="AE90" i="74"/>
  <c r="AE91" i="74"/>
  <c r="AE92" i="74"/>
  <c r="AE93" i="74"/>
  <c r="AE94" i="74"/>
  <c r="AE95" i="74"/>
  <c r="AE96" i="74"/>
  <c r="AE97" i="74"/>
  <c r="AE98" i="74"/>
  <c r="AE99" i="74"/>
  <c r="AE80" i="74"/>
  <c r="Y82" i="74"/>
  <c r="Y83" i="74"/>
  <c r="Y84" i="74"/>
  <c r="Y85" i="74"/>
  <c r="Y86" i="74"/>
  <c r="Y87" i="74"/>
  <c r="Y88" i="74"/>
  <c r="Y89" i="74"/>
  <c r="Y90" i="74"/>
  <c r="Y91" i="74"/>
  <c r="Y92" i="74"/>
  <c r="Y93" i="74"/>
  <c r="Y94" i="74"/>
  <c r="Y95" i="74"/>
  <c r="Y96" i="74"/>
  <c r="Y97" i="74"/>
  <c r="Y98" i="74"/>
  <c r="Y99" i="74"/>
  <c r="S82" i="74"/>
  <c r="S83" i="74"/>
  <c r="S84" i="74"/>
  <c r="S85" i="74"/>
  <c r="S86" i="74"/>
  <c r="S87" i="74"/>
  <c r="S88" i="74"/>
  <c r="S89" i="74"/>
  <c r="S90" i="74"/>
  <c r="S91" i="74"/>
  <c r="S92" i="74"/>
  <c r="S93" i="74"/>
  <c r="S94" i="74"/>
  <c r="S95" i="74"/>
  <c r="S96" i="74"/>
  <c r="S97" i="74"/>
  <c r="S98" i="74"/>
  <c r="S99" i="74"/>
  <c r="C82" i="74"/>
  <c r="C83" i="74"/>
  <c r="C84" i="74"/>
  <c r="C85" i="74"/>
  <c r="C86" i="74"/>
  <c r="C87" i="74"/>
  <c r="C88" i="74"/>
  <c r="C89" i="74"/>
  <c r="C90" i="74"/>
  <c r="C91" i="74"/>
  <c r="C92" i="74"/>
  <c r="C93" i="74"/>
  <c r="C94" i="74"/>
  <c r="C95" i="74"/>
  <c r="C96" i="74"/>
  <c r="C97" i="74"/>
  <c r="C98" i="74"/>
  <c r="C99" i="74"/>
  <c r="AJ46" i="74"/>
  <c r="AJ44" i="74" s="1"/>
  <c r="AJ18" i="74" s="1"/>
  <c r="AJ16" i="74" s="1"/>
  <c r="AK46" i="74"/>
  <c r="AK44" i="74" s="1"/>
  <c r="AK18" i="74" s="1"/>
  <c r="AK16" i="74" s="1"/>
  <c r="AL46" i="74"/>
  <c r="AL44" i="74" s="1"/>
  <c r="AL18" i="74" s="1"/>
  <c r="AL16" i="74" s="1"/>
  <c r="AM46" i="74"/>
  <c r="AN46" i="74"/>
  <c r="AN44" i="74" s="1"/>
  <c r="AN18" i="74" s="1"/>
  <c r="AN16" i="74" s="1"/>
  <c r="AJ47" i="74"/>
  <c r="AK47" i="74"/>
  <c r="AK45" i="74" s="1"/>
  <c r="AK19" i="74" s="1"/>
  <c r="AK17" i="74" s="1"/>
  <c r="AL47" i="74"/>
  <c r="AL45" i="74" s="1"/>
  <c r="AL19" i="74" s="1"/>
  <c r="AL17" i="74" s="1"/>
  <c r="AM47" i="74"/>
  <c r="AM45" i="74" s="1"/>
  <c r="AM19" i="74" s="1"/>
  <c r="AM17" i="74" s="1"/>
  <c r="AN47" i="74"/>
  <c r="AN45" i="74" s="1"/>
  <c r="AN19" i="74" s="1"/>
  <c r="AN17" i="74" s="1"/>
  <c r="AF47" i="74"/>
  <c r="AG47" i="74"/>
  <c r="AG45" i="74" s="1"/>
  <c r="AG19" i="74" s="1"/>
  <c r="AG17" i="74" s="1"/>
  <c r="AH47" i="74"/>
  <c r="AH45" i="74" s="1"/>
  <c r="AH19" i="74" s="1"/>
  <c r="AH17" i="74" s="1"/>
  <c r="AI47" i="74"/>
  <c r="AI45" i="74" s="1"/>
  <c r="AI19" i="74" s="1"/>
  <c r="AI17" i="74" s="1"/>
  <c r="AG46" i="74"/>
  <c r="AG44" i="74" s="1"/>
  <c r="AG18" i="74" s="1"/>
  <c r="AH46" i="74"/>
  <c r="AH44" i="74" s="1"/>
  <c r="AH18" i="74" s="1"/>
  <c r="AH16" i="74" s="1"/>
  <c r="AI46" i="74"/>
  <c r="AI44" i="74" s="1"/>
  <c r="AI18" i="74" s="1"/>
  <c r="AI16" i="74" s="1"/>
  <c r="AF46" i="74"/>
  <c r="AF44" i="74" s="1"/>
  <c r="Z47" i="74"/>
  <c r="Z45" i="74" s="1"/>
  <c r="AA47" i="74"/>
  <c r="AA45" i="74" s="1"/>
  <c r="AA19" i="74" s="1"/>
  <c r="AA17" i="74" s="1"/>
  <c r="AB47" i="74"/>
  <c r="AB45" i="74" s="1"/>
  <c r="AB19" i="74" s="1"/>
  <c r="AB17" i="74" s="1"/>
  <c r="AC47" i="74"/>
  <c r="AC45" i="74" s="1"/>
  <c r="AC19" i="74" s="1"/>
  <c r="AC17" i="74" s="1"/>
  <c r="AD47" i="74"/>
  <c r="AD45" i="74" s="1"/>
  <c r="AD19" i="74" s="1"/>
  <c r="AD17" i="74" s="1"/>
  <c r="AA46" i="74"/>
  <c r="AA44" i="74" s="1"/>
  <c r="AA18" i="74" s="1"/>
  <c r="AA16" i="74" s="1"/>
  <c r="AB46" i="74"/>
  <c r="AB44" i="74" s="1"/>
  <c r="AB18" i="74" s="1"/>
  <c r="AB16" i="74" s="1"/>
  <c r="AC46" i="74"/>
  <c r="AC44" i="74" s="1"/>
  <c r="AD46" i="74"/>
  <c r="AD44" i="74" s="1"/>
  <c r="AD18" i="74" s="1"/>
  <c r="AD16" i="74" s="1"/>
  <c r="Z46" i="74"/>
  <c r="Z44" i="74" s="1"/>
  <c r="Z18" i="74" s="1"/>
  <c r="X47" i="74"/>
  <c r="X45" i="74" s="1"/>
  <c r="X19" i="74" s="1"/>
  <c r="X17" i="74" s="1"/>
  <c r="W47" i="74"/>
  <c r="W45" i="74" s="1"/>
  <c r="W19" i="74" s="1"/>
  <c r="W17" i="74" s="1"/>
  <c r="V47" i="74"/>
  <c r="V45" i="74" s="1"/>
  <c r="U47" i="74"/>
  <c r="U45" i="74" s="1"/>
  <c r="U19" i="74" s="1"/>
  <c r="U17" i="74" s="1"/>
  <c r="T47" i="74"/>
  <c r="U46" i="74"/>
  <c r="U44" i="74" s="1"/>
  <c r="U18" i="74" s="1"/>
  <c r="U16" i="74" s="1"/>
  <c r="V46" i="74"/>
  <c r="V44" i="74" s="1"/>
  <c r="V18" i="74" s="1"/>
  <c r="V16" i="74" s="1"/>
  <c r="W46" i="74"/>
  <c r="W44" i="74" s="1"/>
  <c r="W18" i="74" s="1"/>
  <c r="W16" i="74" s="1"/>
  <c r="X46" i="74"/>
  <c r="X44" i="74" s="1"/>
  <c r="X18" i="74" s="1"/>
  <c r="X16" i="74" s="1"/>
  <c r="T46" i="74"/>
  <c r="P46" i="74"/>
  <c r="P44" i="74" s="1"/>
  <c r="P18" i="74" s="1"/>
  <c r="K46" i="74"/>
  <c r="K44" i="74" s="1"/>
  <c r="K18" i="74" s="1"/>
  <c r="K16" i="74" s="1"/>
  <c r="J47" i="74"/>
  <c r="J45" i="74" s="1"/>
  <c r="J19" i="74" s="1"/>
  <c r="J17" i="74" s="1"/>
  <c r="E46" i="74"/>
  <c r="E44" i="74" s="1"/>
  <c r="E18" i="74" s="1"/>
  <c r="E16" i="74" s="1"/>
  <c r="F46" i="74"/>
  <c r="F44" i="74" s="1"/>
  <c r="F18" i="74" s="1"/>
  <c r="F16" i="74" s="1"/>
  <c r="G46" i="74"/>
  <c r="G44" i="74" s="1"/>
  <c r="G18" i="74" s="1"/>
  <c r="G16" i="74" s="1"/>
  <c r="H46" i="74"/>
  <c r="H44" i="74" s="1"/>
  <c r="H18" i="74" s="1"/>
  <c r="H16" i="74" s="1"/>
  <c r="I46" i="74"/>
  <c r="I44" i="74" s="1"/>
  <c r="I18" i="74" s="1"/>
  <c r="I16" i="74" s="1"/>
  <c r="J46" i="74"/>
  <c r="J44" i="74" s="1"/>
  <c r="J18" i="74" s="1"/>
  <c r="J16" i="74" s="1"/>
  <c r="L46" i="74"/>
  <c r="L44" i="74" s="1"/>
  <c r="L18" i="74" s="1"/>
  <c r="L16" i="74" s="1"/>
  <c r="M46" i="74"/>
  <c r="M44" i="74" s="1"/>
  <c r="M18" i="74" s="1"/>
  <c r="M16" i="74" s="1"/>
  <c r="N46" i="74"/>
  <c r="N44" i="74" s="1"/>
  <c r="N18" i="74" s="1"/>
  <c r="N16" i="74" s="1"/>
  <c r="O46" i="74"/>
  <c r="O44" i="74" s="1"/>
  <c r="O18" i="74" s="1"/>
  <c r="O16" i="74" s="1"/>
  <c r="Q46" i="74"/>
  <c r="Q44" i="74" s="1"/>
  <c r="Q18" i="74" s="1"/>
  <c r="Q16" i="74" s="1"/>
  <c r="R46" i="74"/>
  <c r="R44" i="74" s="1"/>
  <c r="R18" i="74" s="1"/>
  <c r="R16" i="74" s="1"/>
  <c r="E47" i="74"/>
  <c r="E45" i="74" s="1"/>
  <c r="E19" i="74" s="1"/>
  <c r="E17" i="74" s="1"/>
  <c r="F47" i="74"/>
  <c r="F45" i="74" s="1"/>
  <c r="F19" i="74" s="1"/>
  <c r="F17" i="74" s="1"/>
  <c r="G47" i="74"/>
  <c r="G45" i="74" s="1"/>
  <c r="G19" i="74" s="1"/>
  <c r="G17" i="74" s="1"/>
  <c r="H47" i="74"/>
  <c r="H45" i="74" s="1"/>
  <c r="H19" i="74" s="1"/>
  <c r="H17" i="74" s="1"/>
  <c r="I47" i="74"/>
  <c r="I45" i="74" s="1"/>
  <c r="I19" i="74" s="1"/>
  <c r="I17" i="74" s="1"/>
  <c r="K47" i="74"/>
  <c r="K45" i="74" s="1"/>
  <c r="K19" i="74" s="1"/>
  <c r="K17" i="74" s="1"/>
  <c r="L47" i="74"/>
  <c r="L45" i="74" s="1"/>
  <c r="L19" i="74" s="1"/>
  <c r="L17" i="74" s="1"/>
  <c r="M47" i="74"/>
  <c r="M45" i="74" s="1"/>
  <c r="M19" i="74" s="1"/>
  <c r="M17" i="74" s="1"/>
  <c r="N47" i="74"/>
  <c r="N45" i="74" s="1"/>
  <c r="N19" i="74" s="1"/>
  <c r="N17" i="74" s="1"/>
  <c r="O47" i="74"/>
  <c r="O45" i="74" s="1"/>
  <c r="O19" i="74" s="1"/>
  <c r="O17" i="74" s="1"/>
  <c r="P47" i="74"/>
  <c r="P45" i="74" s="1"/>
  <c r="P19" i="74" s="1"/>
  <c r="P17" i="74" s="1"/>
  <c r="Q47" i="74"/>
  <c r="Q45" i="74" s="1"/>
  <c r="Q19" i="74" s="1"/>
  <c r="Q17" i="74" s="1"/>
  <c r="R47" i="74"/>
  <c r="R45" i="74" s="1"/>
  <c r="R19" i="74" s="1"/>
  <c r="R17" i="74" s="1"/>
  <c r="D47" i="74"/>
  <c r="D45" i="74" s="1"/>
  <c r="C49" i="74"/>
  <c r="D46" i="74"/>
  <c r="D44" i="74" s="1"/>
  <c r="D18" i="74" s="1"/>
  <c r="D16" i="74" s="1"/>
  <c r="AE48" i="74"/>
  <c r="AE49" i="74"/>
  <c r="AE50" i="74"/>
  <c r="AE51" i="74"/>
  <c r="AE52" i="74"/>
  <c r="AE53" i="74"/>
  <c r="AE54" i="74"/>
  <c r="AE55" i="74"/>
  <c r="AE56" i="74"/>
  <c r="AE57" i="74"/>
  <c r="AE58" i="74"/>
  <c r="AE59" i="74"/>
  <c r="AE60" i="74"/>
  <c r="AE61" i="74"/>
  <c r="Y46" i="74"/>
  <c r="Y48" i="74"/>
  <c r="Y49" i="74"/>
  <c r="Y50" i="74"/>
  <c r="Y51" i="74"/>
  <c r="Y52" i="74"/>
  <c r="Y53" i="74"/>
  <c r="Y54" i="74"/>
  <c r="Y55" i="74"/>
  <c r="Y56" i="74"/>
  <c r="Y57" i="74"/>
  <c r="Y58" i="74"/>
  <c r="Y59" i="74"/>
  <c r="Y60" i="74"/>
  <c r="Y61" i="74"/>
  <c r="S48" i="74"/>
  <c r="S49" i="74"/>
  <c r="S50" i="74"/>
  <c r="S51" i="74"/>
  <c r="S52" i="74"/>
  <c r="S53" i="74"/>
  <c r="S54" i="74"/>
  <c r="S55" i="74"/>
  <c r="S56" i="74"/>
  <c r="S57" i="74"/>
  <c r="S58" i="74"/>
  <c r="S59" i="74"/>
  <c r="S60" i="74"/>
  <c r="S61" i="74"/>
  <c r="C61" i="74"/>
  <c r="C59" i="74"/>
  <c r="C57" i="74"/>
  <c r="C55" i="74"/>
  <c r="C53" i="74"/>
  <c r="C51" i="74"/>
  <c r="C60" i="74"/>
  <c r="C58" i="74"/>
  <c r="C56" i="74"/>
  <c r="C54" i="74"/>
  <c r="C52" i="74"/>
  <c r="C50" i="74"/>
  <c r="C48" i="74"/>
  <c r="AD54" i="71"/>
  <c r="AD26" i="71" s="1"/>
  <c r="AD53" i="71"/>
  <c r="AD25" i="71" s="1"/>
  <c r="AD52" i="71"/>
  <c r="AD51" i="71"/>
  <c r="AD50" i="71"/>
  <c r="AD49" i="71"/>
  <c r="AD48" i="71"/>
  <c r="AD47" i="71"/>
  <c r="AC54" i="71"/>
  <c r="AB54" i="71"/>
  <c r="AB26" i="71" s="1"/>
  <c r="AC53" i="71"/>
  <c r="AB53" i="71"/>
  <c r="AC52" i="71"/>
  <c r="AC24" i="71" s="1"/>
  <c r="AB52" i="71"/>
  <c r="AB24" i="71" s="1"/>
  <c r="AC51" i="71"/>
  <c r="AB51" i="71"/>
  <c r="AB23" i="71" s="1"/>
  <c r="AC50" i="71"/>
  <c r="AB50" i="71"/>
  <c r="AC49" i="71"/>
  <c r="AC21" i="71" s="1"/>
  <c r="AB49" i="71"/>
  <c r="AC48" i="71"/>
  <c r="AB48" i="71"/>
  <c r="AB20" i="71" s="1"/>
  <c r="AC47" i="71"/>
  <c r="AB47" i="71"/>
  <c r="Z54" i="71"/>
  <c r="Z26" i="71" s="1"/>
  <c r="Y54" i="71"/>
  <c r="Y26" i="71" s="1"/>
  <c r="Z53" i="71"/>
  <c r="Y53" i="71"/>
  <c r="Z52" i="71"/>
  <c r="Z24" i="71" s="1"/>
  <c r="Y52" i="71"/>
  <c r="Z51" i="71"/>
  <c r="Y51" i="71"/>
  <c r="Z50" i="71"/>
  <c r="Y50" i="71"/>
  <c r="Y22" i="71" s="1"/>
  <c r="Z49" i="71"/>
  <c r="Z21" i="71" s="1"/>
  <c r="Y49" i="71"/>
  <c r="Z48" i="71"/>
  <c r="Z20" i="71" s="1"/>
  <c r="X20" i="71" s="1"/>
  <c r="Y48" i="71"/>
  <c r="Y20" i="71" s="1"/>
  <c r="Z47" i="71"/>
  <c r="Y47" i="71"/>
  <c r="W54" i="71"/>
  <c r="V54" i="71"/>
  <c r="W53" i="71"/>
  <c r="V53" i="71"/>
  <c r="W52" i="71"/>
  <c r="V52" i="71"/>
  <c r="W51" i="71"/>
  <c r="V51" i="71"/>
  <c r="W50" i="71"/>
  <c r="W22" i="71" s="1"/>
  <c r="V50" i="71"/>
  <c r="V22" i="71" s="1"/>
  <c r="W49" i="71"/>
  <c r="W21" i="71" s="1"/>
  <c r="V49" i="71"/>
  <c r="W48" i="71"/>
  <c r="V48" i="71"/>
  <c r="W47" i="71"/>
  <c r="V47" i="71"/>
  <c r="T54" i="71"/>
  <c r="S54" i="71"/>
  <c r="S26" i="71" s="1"/>
  <c r="T53" i="71"/>
  <c r="S53" i="71"/>
  <c r="T52" i="71"/>
  <c r="T24" i="71" s="1"/>
  <c r="S52" i="71"/>
  <c r="P52" i="71" s="1"/>
  <c r="T51" i="71"/>
  <c r="T23" i="71" s="1"/>
  <c r="S51" i="71"/>
  <c r="T50" i="71"/>
  <c r="S50" i="71"/>
  <c r="T49" i="71"/>
  <c r="T21" i="71" s="1"/>
  <c r="S49" i="71"/>
  <c r="T48" i="71"/>
  <c r="S48" i="71"/>
  <c r="S20" i="71" s="1"/>
  <c r="T47" i="71"/>
  <c r="S47" i="71"/>
  <c r="T22" i="71"/>
  <c r="N54" i="71"/>
  <c r="M54" i="71"/>
  <c r="N53" i="71"/>
  <c r="M53" i="71"/>
  <c r="N52" i="71"/>
  <c r="M52" i="71"/>
  <c r="N51" i="71"/>
  <c r="M51" i="71"/>
  <c r="N50" i="71"/>
  <c r="M50" i="71"/>
  <c r="N49" i="71"/>
  <c r="N21" i="71" s="1"/>
  <c r="N48" i="71"/>
  <c r="N20" i="71" s="1"/>
  <c r="M48" i="71"/>
  <c r="M20" i="71" s="1"/>
  <c r="N47" i="71"/>
  <c r="M47" i="71"/>
  <c r="M19" i="71" s="1"/>
  <c r="L19" i="71" s="1"/>
  <c r="AD44" i="71"/>
  <c r="AD43" i="71"/>
  <c r="AD42" i="71"/>
  <c r="AD14" i="71" s="1"/>
  <c r="AD41" i="71"/>
  <c r="AD40" i="71"/>
  <c r="AD39" i="71"/>
  <c r="AC44" i="71"/>
  <c r="AB44" i="71"/>
  <c r="AB16" i="71" s="1"/>
  <c r="AC43" i="71"/>
  <c r="AC15" i="71" s="1"/>
  <c r="AB43" i="71"/>
  <c r="AC42" i="71"/>
  <c r="AB42" i="71"/>
  <c r="AC41" i="71"/>
  <c r="AB41" i="71"/>
  <c r="AB13" i="71" s="1"/>
  <c r="AC40" i="71"/>
  <c r="AC12" i="71" s="1"/>
  <c r="AB40" i="71"/>
  <c r="AB12" i="71" s="1"/>
  <c r="AC39" i="71"/>
  <c r="AC11" i="71" s="1"/>
  <c r="AB39" i="71"/>
  <c r="AC14" i="71"/>
  <c r="T44" i="71"/>
  <c r="S44" i="71"/>
  <c r="T43" i="71"/>
  <c r="T15" i="71" s="1"/>
  <c r="S43" i="71"/>
  <c r="T42" i="71"/>
  <c r="S42" i="71"/>
  <c r="T41" i="71"/>
  <c r="S41" i="71"/>
  <c r="T40" i="71"/>
  <c r="S40" i="71"/>
  <c r="T39" i="71"/>
  <c r="S39" i="71"/>
  <c r="Z44" i="71"/>
  <c r="Z16" i="71" s="1"/>
  <c r="Y44" i="71"/>
  <c r="Y16" i="71" s="1"/>
  <c r="X16" i="71" s="1"/>
  <c r="Z43" i="71"/>
  <c r="Y43" i="71"/>
  <c r="Z42" i="71"/>
  <c r="Y42" i="71"/>
  <c r="Z41" i="71"/>
  <c r="Y41" i="71"/>
  <c r="Z40" i="71"/>
  <c r="Y40" i="71"/>
  <c r="Z39" i="71"/>
  <c r="Y39" i="71"/>
  <c r="V40" i="71"/>
  <c r="P40" i="71" s="1"/>
  <c r="W40" i="71"/>
  <c r="W12" i="71" s="1"/>
  <c r="V41" i="71"/>
  <c r="V13" i="71" s="1"/>
  <c r="W41" i="71"/>
  <c r="V42" i="71"/>
  <c r="W42" i="71"/>
  <c r="V43" i="71"/>
  <c r="W43" i="71"/>
  <c r="V44" i="71"/>
  <c r="W44" i="71"/>
  <c r="W39" i="71"/>
  <c r="V39" i="71"/>
  <c r="M23" i="71"/>
  <c r="M22" i="71"/>
  <c r="J48" i="71"/>
  <c r="K48" i="71"/>
  <c r="J49" i="71"/>
  <c r="K49" i="71"/>
  <c r="J50" i="71"/>
  <c r="K50" i="71"/>
  <c r="J51" i="71"/>
  <c r="K51" i="71"/>
  <c r="J52" i="71"/>
  <c r="K52" i="71"/>
  <c r="J53" i="71"/>
  <c r="K53" i="71"/>
  <c r="K25" i="71" s="1"/>
  <c r="J54" i="71"/>
  <c r="K54" i="71"/>
  <c r="K47" i="71"/>
  <c r="I47" i="71" s="1"/>
  <c r="J47" i="71"/>
  <c r="J39" i="71"/>
  <c r="N44" i="71"/>
  <c r="M44" i="71"/>
  <c r="N43" i="71"/>
  <c r="M43" i="71"/>
  <c r="N42" i="71"/>
  <c r="M42" i="71"/>
  <c r="M14" i="71" s="1"/>
  <c r="N41" i="71"/>
  <c r="H41" i="71" s="1"/>
  <c r="M41" i="71"/>
  <c r="N40" i="71"/>
  <c r="M40" i="71"/>
  <c r="N39" i="71"/>
  <c r="M39" i="71"/>
  <c r="J40" i="71"/>
  <c r="K40" i="71"/>
  <c r="J41" i="71"/>
  <c r="K41" i="71"/>
  <c r="J42" i="71"/>
  <c r="K42" i="71"/>
  <c r="K14" i="71" s="1"/>
  <c r="J43" i="71"/>
  <c r="G43" i="71" s="1"/>
  <c r="K43" i="71"/>
  <c r="J44" i="71"/>
  <c r="K44" i="71"/>
  <c r="K16" i="71" s="1"/>
  <c r="K39" i="71"/>
  <c r="AC25" i="73"/>
  <c r="AC21" i="73" s="1"/>
  <c r="AC24" i="73"/>
  <c r="AC11" i="73" s="1"/>
  <c r="AC23" i="73"/>
  <c r="AC10" i="73" s="1"/>
  <c r="AC22" i="73"/>
  <c r="AC9" i="73" s="1"/>
  <c r="AB25" i="73"/>
  <c r="AB12" i="73" s="1"/>
  <c r="AA25" i="73"/>
  <c r="AA12" i="73" s="1"/>
  <c r="AB24" i="73"/>
  <c r="AA24" i="73"/>
  <c r="AA11" i="73" s="1"/>
  <c r="AB23" i="73"/>
  <c r="AB21" i="73" s="1"/>
  <c r="AA23" i="73"/>
  <c r="AA10" i="73" s="1"/>
  <c r="AB22" i="73"/>
  <c r="AB9" i="73" s="1"/>
  <c r="AA22" i="73"/>
  <c r="AA9" i="73" s="1"/>
  <c r="Y25" i="73"/>
  <c r="Y12" i="73" s="1"/>
  <c r="X25" i="73"/>
  <c r="X12" i="73" s="1"/>
  <c r="Y24" i="73"/>
  <c r="Y11" i="73" s="1"/>
  <c r="X24" i="73"/>
  <c r="X11" i="73" s="1"/>
  <c r="Y23" i="73"/>
  <c r="Y10" i="73" s="1"/>
  <c r="X23" i="73"/>
  <c r="Y22" i="73"/>
  <c r="Y9" i="73" s="1"/>
  <c r="X22" i="73"/>
  <c r="W22" i="73" s="1"/>
  <c r="V25" i="73"/>
  <c r="V12" i="73" s="1"/>
  <c r="U25" i="73"/>
  <c r="U12" i="73" s="1"/>
  <c r="V24" i="73"/>
  <c r="T24" i="73" s="1"/>
  <c r="U24" i="73"/>
  <c r="U11" i="73" s="1"/>
  <c r="V23" i="73"/>
  <c r="U23" i="73"/>
  <c r="U10" i="73" s="1"/>
  <c r="U8" i="73" s="1"/>
  <c r="V22" i="73"/>
  <c r="V9" i="73" s="1"/>
  <c r="U22" i="73"/>
  <c r="U9" i="73" s="1"/>
  <c r="T9" i="73" s="1"/>
  <c r="S25" i="73"/>
  <c r="S12" i="73" s="1"/>
  <c r="R25" i="73"/>
  <c r="R12" i="73" s="1"/>
  <c r="S24" i="73"/>
  <c r="S11" i="73" s="1"/>
  <c r="R24" i="73"/>
  <c r="R11" i="73" s="1"/>
  <c r="S23" i="73"/>
  <c r="S10" i="73" s="1"/>
  <c r="R23" i="73"/>
  <c r="R10" i="73" s="1"/>
  <c r="S22" i="73"/>
  <c r="Q22" i="73" s="1"/>
  <c r="R22" i="73"/>
  <c r="R9" i="73" s="1"/>
  <c r="L22" i="73"/>
  <c r="L9" i="73" s="1"/>
  <c r="M25" i="73"/>
  <c r="L25" i="73"/>
  <c r="L12" i="73" s="1"/>
  <c r="M24" i="73"/>
  <c r="L24" i="73"/>
  <c r="L20" i="73" s="1"/>
  <c r="M23" i="73"/>
  <c r="M10" i="73" s="1"/>
  <c r="L23" i="73"/>
  <c r="L21" i="73" s="1"/>
  <c r="M22" i="73"/>
  <c r="M20" i="73" s="1"/>
  <c r="I23" i="73"/>
  <c r="I10" i="73" s="1"/>
  <c r="J23" i="73"/>
  <c r="I24" i="73"/>
  <c r="J24" i="73"/>
  <c r="J11" i="73" s="1"/>
  <c r="I25" i="73"/>
  <c r="I12" i="73" s="1"/>
  <c r="J25" i="73"/>
  <c r="J12" i="73" s="1"/>
  <c r="J22" i="73"/>
  <c r="J20" i="73" s="1"/>
  <c r="I22" i="73"/>
  <c r="I20" i="73" s="1"/>
  <c r="AC47" i="73"/>
  <c r="AC46" i="73"/>
  <c r="AB47" i="73"/>
  <c r="AA47" i="73"/>
  <c r="Z47" i="73" s="1"/>
  <c r="AB46" i="73"/>
  <c r="AA46" i="73"/>
  <c r="Y47" i="73"/>
  <c r="X47" i="73"/>
  <c r="Y46" i="73"/>
  <c r="X46" i="73"/>
  <c r="V47" i="73"/>
  <c r="U47" i="73"/>
  <c r="T47" i="73" s="1"/>
  <c r="V46" i="73"/>
  <c r="U46" i="73"/>
  <c r="S47" i="73"/>
  <c r="R47" i="73"/>
  <c r="S46" i="73"/>
  <c r="R46" i="73"/>
  <c r="M47" i="73"/>
  <c r="L47" i="73"/>
  <c r="M46" i="73"/>
  <c r="L46" i="73"/>
  <c r="I47" i="73"/>
  <c r="J47" i="73"/>
  <c r="G47" i="73" s="1"/>
  <c r="J46" i="73"/>
  <c r="H46" i="73" s="1"/>
  <c r="I46" i="73"/>
  <c r="Z51" i="73"/>
  <c r="Z50" i="73"/>
  <c r="Z49" i="73"/>
  <c r="Z48" i="73"/>
  <c r="W51" i="73"/>
  <c r="W50" i="73"/>
  <c r="W49" i="73"/>
  <c r="W48" i="73"/>
  <c r="T51" i="73"/>
  <c r="T50" i="73"/>
  <c r="T49" i="73"/>
  <c r="T48" i="73"/>
  <c r="Q51" i="73"/>
  <c r="Q50" i="73"/>
  <c r="Q49" i="73"/>
  <c r="Q48" i="73"/>
  <c r="N51" i="73"/>
  <c r="N50" i="73"/>
  <c r="N49" i="73"/>
  <c r="N48" i="73"/>
  <c r="K51" i="73"/>
  <c r="K50" i="73"/>
  <c r="K49" i="73"/>
  <c r="K48" i="73"/>
  <c r="H51" i="73"/>
  <c r="H50" i="73"/>
  <c r="H49" i="73"/>
  <c r="H48" i="73"/>
  <c r="E48" i="73"/>
  <c r="E49" i="73"/>
  <c r="E50" i="73"/>
  <c r="E51" i="73"/>
  <c r="AC34" i="73"/>
  <c r="AC33" i="73"/>
  <c r="AB34" i="73"/>
  <c r="AA34" i="73"/>
  <c r="Z34" i="73" s="1"/>
  <c r="AB33" i="73"/>
  <c r="Z33" i="73" s="1"/>
  <c r="AA33" i="73"/>
  <c r="Y34" i="73"/>
  <c r="X34" i="73"/>
  <c r="Y33" i="73"/>
  <c r="X33" i="73"/>
  <c r="V34" i="73"/>
  <c r="U34" i="73"/>
  <c r="V33" i="73"/>
  <c r="U33" i="73"/>
  <c r="S34" i="73"/>
  <c r="R34" i="73"/>
  <c r="O34" i="73" s="1"/>
  <c r="S33" i="73"/>
  <c r="Q33" i="73" s="1"/>
  <c r="R33" i="73"/>
  <c r="M34" i="73"/>
  <c r="K34" i="73" s="1"/>
  <c r="L34" i="73"/>
  <c r="M33" i="73"/>
  <c r="L33" i="73"/>
  <c r="I34" i="73"/>
  <c r="J34" i="73"/>
  <c r="G34" i="73" s="1"/>
  <c r="J33" i="73"/>
  <c r="I33" i="73"/>
  <c r="O35" i="73"/>
  <c r="P35" i="73"/>
  <c r="O36" i="73"/>
  <c r="N36" i="73" s="1"/>
  <c r="P36" i="73"/>
  <c r="O37" i="73"/>
  <c r="N37" i="73" s="1"/>
  <c r="P37" i="73"/>
  <c r="O38" i="73"/>
  <c r="P38" i="73"/>
  <c r="F34" i="73"/>
  <c r="F35" i="73"/>
  <c r="G35" i="73"/>
  <c r="F36" i="73"/>
  <c r="E36" i="73" s="1"/>
  <c r="G36" i="73"/>
  <c r="F37" i="73"/>
  <c r="G37" i="73"/>
  <c r="E37" i="73" s="1"/>
  <c r="F38" i="73"/>
  <c r="G38" i="73"/>
  <c r="E38" i="73" s="1"/>
  <c r="Z38" i="73"/>
  <c r="Z37" i="73"/>
  <c r="Z36" i="73"/>
  <c r="Z35" i="73"/>
  <c r="W38" i="73"/>
  <c r="W37" i="73"/>
  <c r="W36" i="73"/>
  <c r="W35" i="73"/>
  <c r="W34" i="73"/>
  <c r="T38" i="73"/>
  <c r="T37" i="73"/>
  <c r="T36" i="73"/>
  <c r="T35" i="73"/>
  <c r="Q38" i="73"/>
  <c r="Q37" i="73"/>
  <c r="Q36" i="73"/>
  <c r="Q35" i="73"/>
  <c r="K38" i="73"/>
  <c r="K37" i="73"/>
  <c r="K36" i="73"/>
  <c r="K35" i="73"/>
  <c r="H38" i="73"/>
  <c r="H37" i="73"/>
  <c r="H36" i="73"/>
  <c r="H35" i="73"/>
  <c r="H34" i="73"/>
  <c r="AA21" i="73"/>
  <c r="X21" i="73"/>
  <c r="U21" i="73"/>
  <c r="R21" i="73"/>
  <c r="R20" i="73"/>
  <c r="I21" i="73"/>
  <c r="F25" i="73"/>
  <c r="Z25" i="73"/>
  <c r="Z23" i="73"/>
  <c r="W23" i="73"/>
  <c r="Q25" i="73"/>
  <c r="Q23" i="73"/>
  <c r="K25" i="73"/>
  <c r="H25" i="73"/>
  <c r="K27" i="72"/>
  <c r="L27" i="72"/>
  <c r="M27" i="72"/>
  <c r="K28" i="72"/>
  <c r="L28" i="72"/>
  <c r="M28" i="72"/>
  <c r="J28" i="72"/>
  <c r="J27" i="72"/>
  <c r="F28" i="72"/>
  <c r="G28" i="72"/>
  <c r="E28" i="72" s="1"/>
  <c r="H28" i="72"/>
  <c r="G27" i="72"/>
  <c r="H27" i="72"/>
  <c r="F27" i="72"/>
  <c r="I29" i="72"/>
  <c r="I30" i="72"/>
  <c r="I31" i="72"/>
  <c r="I32" i="72"/>
  <c r="I33" i="72"/>
  <c r="I34" i="72"/>
  <c r="I35" i="72"/>
  <c r="I36" i="72"/>
  <c r="I37" i="72"/>
  <c r="I38" i="72"/>
  <c r="I39" i="72"/>
  <c r="I40" i="72"/>
  <c r="I41" i="72"/>
  <c r="I42" i="72"/>
  <c r="I43" i="72"/>
  <c r="I44" i="72"/>
  <c r="I45" i="72"/>
  <c r="I46" i="72"/>
  <c r="E29" i="72"/>
  <c r="E30" i="72"/>
  <c r="E31" i="72"/>
  <c r="E32" i="72"/>
  <c r="E33" i="72"/>
  <c r="D33" i="72" s="1"/>
  <c r="E34" i="72"/>
  <c r="E35" i="72"/>
  <c r="E36" i="72"/>
  <c r="D36" i="72" s="1"/>
  <c r="E37" i="72"/>
  <c r="E38" i="72"/>
  <c r="E39" i="72"/>
  <c r="E40" i="72"/>
  <c r="E41" i="72"/>
  <c r="E42" i="72"/>
  <c r="E43" i="72"/>
  <c r="D43" i="72" s="1"/>
  <c r="E44" i="72"/>
  <c r="E45" i="72"/>
  <c r="D45" i="72" s="1"/>
  <c r="E46" i="72"/>
  <c r="D32" i="72"/>
  <c r="D44" i="72"/>
  <c r="K5" i="72"/>
  <c r="L5" i="72"/>
  <c r="M5" i="72"/>
  <c r="K6" i="72"/>
  <c r="I6" i="72" s="1"/>
  <c r="L6" i="72"/>
  <c r="M6" i="72"/>
  <c r="J6" i="72"/>
  <c r="J5" i="72"/>
  <c r="F6" i="72"/>
  <c r="G6" i="72"/>
  <c r="H6" i="72"/>
  <c r="G5" i="72"/>
  <c r="H5" i="72"/>
  <c r="F5" i="72"/>
  <c r="I7" i="72"/>
  <c r="I8" i="72"/>
  <c r="I9" i="72"/>
  <c r="I10" i="72"/>
  <c r="I11" i="72"/>
  <c r="I12" i="72"/>
  <c r="I13" i="72"/>
  <c r="I14" i="72"/>
  <c r="I15" i="72"/>
  <c r="I16" i="72"/>
  <c r="I17" i="72"/>
  <c r="I18" i="72"/>
  <c r="I19" i="72"/>
  <c r="I20" i="72"/>
  <c r="E5" i="72"/>
  <c r="E7" i="72"/>
  <c r="E8" i="72"/>
  <c r="E9" i="72"/>
  <c r="E10" i="72"/>
  <c r="D10" i="72" s="1"/>
  <c r="E11" i="72"/>
  <c r="E12" i="72"/>
  <c r="D12" i="72" s="1"/>
  <c r="E13" i="72"/>
  <c r="E14" i="72"/>
  <c r="E15" i="72"/>
  <c r="E16" i="72"/>
  <c r="E17" i="72"/>
  <c r="E18" i="72"/>
  <c r="E19" i="72"/>
  <c r="E20" i="72"/>
  <c r="J93" i="71"/>
  <c r="AD102" i="71"/>
  <c r="AD92" i="71" s="1"/>
  <c r="AD101" i="71"/>
  <c r="AC102" i="71"/>
  <c r="AB102" i="71"/>
  <c r="AC101" i="71"/>
  <c r="AB101" i="71"/>
  <c r="Z102" i="71"/>
  <c r="Y102" i="71"/>
  <c r="Z101" i="71"/>
  <c r="Y101" i="71"/>
  <c r="W102" i="71"/>
  <c r="V102" i="71"/>
  <c r="W101" i="71"/>
  <c r="U101" i="71" s="1"/>
  <c r="V101" i="71"/>
  <c r="T102" i="71"/>
  <c r="S102" i="71"/>
  <c r="T101" i="71"/>
  <c r="S101" i="71"/>
  <c r="P101" i="71" s="1"/>
  <c r="N102" i="71"/>
  <c r="M102" i="71"/>
  <c r="N101" i="71"/>
  <c r="M101" i="71"/>
  <c r="J102" i="71"/>
  <c r="K102" i="71"/>
  <c r="K101" i="71"/>
  <c r="J101" i="71"/>
  <c r="AD93" i="71"/>
  <c r="AD91" i="71" s="1"/>
  <c r="AD65" i="71"/>
  <c r="AD63" i="71" s="1"/>
  <c r="AD94" i="71"/>
  <c r="AC94" i="71"/>
  <c r="AB94" i="71"/>
  <c r="AB92" i="71" s="1"/>
  <c r="AC93" i="71"/>
  <c r="AB93" i="71"/>
  <c r="AA93" i="71" s="1"/>
  <c r="Z94" i="71"/>
  <c r="Y94" i="71"/>
  <c r="X94" i="71" s="1"/>
  <c r="Z93" i="71"/>
  <c r="Z91" i="71" s="1"/>
  <c r="Y93" i="71"/>
  <c r="X93" i="71" s="1"/>
  <c r="W94" i="71"/>
  <c r="V94" i="71"/>
  <c r="W93" i="71"/>
  <c r="V93" i="71"/>
  <c r="T94" i="71"/>
  <c r="S94" i="71"/>
  <c r="S92" i="71" s="1"/>
  <c r="T93" i="71"/>
  <c r="S93" i="71"/>
  <c r="S91" i="71" s="1"/>
  <c r="N94" i="71"/>
  <c r="M94" i="71"/>
  <c r="N93" i="71"/>
  <c r="M93" i="71"/>
  <c r="M91" i="71" s="1"/>
  <c r="J94" i="71"/>
  <c r="K94" i="71"/>
  <c r="K93" i="71"/>
  <c r="K91" i="71" s="1"/>
  <c r="J65" i="71"/>
  <c r="AC92" i="71"/>
  <c r="V91" i="71"/>
  <c r="T91" i="71"/>
  <c r="Q110" i="71"/>
  <c r="P110" i="71"/>
  <c r="Q109" i="71"/>
  <c r="P109" i="71"/>
  <c r="Q108" i="71"/>
  <c r="P108" i="71"/>
  <c r="Q107" i="71"/>
  <c r="P107" i="71"/>
  <c r="Q106" i="71"/>
  <c r="P106" i="71"/>
  <c r="Q105" i="71"/>
  <c r="P105" i="71"/>
  <c r="Q104" i="71"/>
  <c r="P104" i="71"/>
  <c r="Q103" i="71"/>
  <c r="P103" i="71"/>
  <c r="Q100" i="71"/>
  <c r="P100" i="71"/>
  <c r="Q99" i="71"/>
  <c r="P99" i="71"/>
  <c r="Q98" i="71"/>
  <c r="P98" i="71"/>
  <c r="Q97" i="71"/>
  <c r="P97" i="71"/>
  <c r="Q96" i="71"/>
  <c r="P96" i="71"/>
  <c r="Q95" i="71"/>
  <c r="P95" i="71"/>
  <c r="P67" i="71"/>
  <c r="Q67" i="71"/>
  <c r="P68" i="71"/>
  <c r="Q68" i="71"/>
  <c r="O68" i="71" s="1"/>
  <c r="P69" i="71"/>
  <c r="O69" i="71" s="1"/>
  <c r="Q69" i="71"/>
  <c r="P70" i="71"/>
  <c r="Q70" i="71"/>
  <c r="O70" i="71" s="1"/>
  <c r="P71" i="71"/>
  <c r="Q71" i="71"/>
  <c r="P72" i="71"/>
  <c r="Q72" i="71"/>
  <c r="P75" i="71"/>
  <c r="Q75" i="71"/>
  <c r="P76" i="71"/>
  <c r="Q76" i="71"/>
  <c r="O76" i="71" s="1"/>
  <c r="P77" i="71"/>
  <c r="O77" i="71" s="1"/>
  <c r="Q77" i="71"/>
  <c r="P78" i="71"/>
  <c r="Q78" i="71"/>
  <c r="P79" i="71"/>
  <c r="Q79" i="71"/>
  <c r="O79" i="71" s="1"/>
  <c r="P80" i="71"/>
  <c r="Q80" i="71"/>
  <c r="P81" i="71"/>
  <c r="O81" i="71" s="1"/>
  <c r="Q81" i="71"/>
  <c r="P82" i="71"/>
  <c r="Q82" i="71"/>
  <c r="O110" i="71"/>
  <c r="H95" i="71"/>
  <c r="H96" i="71"/>
  <c r="H97" i="71"/>
  <c r="H98" i="71"/>
  <c r="H99" i="71"/>
  <c r="H100" i="71"/>
  <c r="H103" i="71"/>
  <c r="H104" i="71"/>
  <c r="H105" i="71"/>
  <c r="F105" i="71" s="1"/>
  <c r="H106" i="71"/>
  <c r="H107" i="71"/>
  <c r="H108" i="71"/>
  <c r="H109" i="71"/>
  <c r="H110" i="71"/>
  <c r="G94" i="71"/>
  <c r="G95" i="71"/>
  <c r="G96" i="71"/>
  <c r="G97" i="71"/>
  <c r="G98" i="71"/>
  <c r="G99" i="71"/>
  <c r="G100" i="71"/>
  <c r="G101" i="71"/>
  <c r="G103" i="71"/>
  <c r="F103" i="71" s="1"/>
  <c r="G104" i="71"/>
  <c r="G105" i="71"/>
  <c r="G106" i="71"/>
  <c r="G107" i="71"/>
  <c r="G108" i="71"/>
  <c r="G109" i="71"/>
  <c r="G110" i="71"/>
  <c r="F110" i="71" s="1"/>
  <c r="AA110" i="71"/>
  <c r="AA109" i="71"/>
  <c r="AA108" i="71"/>
  <c r="AA107" i="71"/>
  <c r="AA106" i="71"/>
  <c r="AA105" i="71"/>
  <c r="AA104" i="71"/>
  <c r="AA103" i="71"/>
  <c r="AA102" i="71"/>
  <c r="AA100" i="71"/>
  <c r="AA99" i="71"/>
  <c r="AA98" i="71"/>
  <c r="AA97" i="71"/>
  <c r="AA96" i="71"/>
  <c r="AA95" i="71"/>
  <c r="AA94" i="71"/>
  <c r="X110" i="71"/>
  <c r="X109" i="71"/>
  <c r="X108" i="71"/>
  <c r="X107" i="71"/>
  <c r="X106" i="71"/>
  <c r="X105" i="71"/>
  <c r="X104" i="71"/>
  <c r="X103" i="71"/>
  <c r="X100" i="71"/>
  <c r="X99" i="71"/>
  <c r="X98" i="71"/>
  <c r="X97" i="71"/>
  <c r="X96" i="71"/>
  <c r="X95" i="71"/>
  <c r="U110" i="71"/>
  <c r="U109" i="71"/>
  <c r="U108" i="71"/>
  <c r="U107" i="71"/>
  <c r="U106" i="71"/>
  <c r="U105" i="71"/>
  <c r="U104" i="71"/>
  <c r="U103" i="71"/>
  <c r="U102" i="71"/>
  <c r="U100" i="71"/>
  <c r="U99" i="71"/>
  <c r="U98" i="71"/>
  <c r="U97" i="71"/>
  <c r="U96" i="71"/>
  <c r="U95" i="71"/>
  <c r="U94" i="71"/>
  <c r="U93" i="71"/>
  <c r="R110" i="71"/>
  <c r="R109" i="71"/>
  <c r="R108" i="71"/>
  <c r="R107" i="71"/>
  <c r="R106" i="71"/>
  <c r="R105" i="71"/>
  <c r="R104" i="71"/>
  <c r="R103" i="71"/>
  <c r="R101" i="71"/>
  <c r="R100" i="71"/>
  <c r="R99" i="71"/>
  <c r="R98" i="71"/>
  <c r="R97" i="71"/>
  <c r="R96" i="71"/>
  <c r="R95" i="71"/>
  <c r="R93" i="71"/>
  <c r="L110" i="71"/>
  <c r="L109" i="71"/>
  <c r="L108" i="71"/>
  <c r="L107" i="71"/>
  <c r="L106" i="71"/>
  <c r="L105" i="71"/>
  <c r="L104" i="71"/>
  <c r="L103" i="71"/>
  <c r="L100" i="71"/>
  <c r="L99" i="71"/>
  <c r="L98" i="71"/>
  <c r="L97" i="71"/>
  <c r="L96" i="71"/>
  <c r="L95" i="71"/>
  <c r="L94" i="71"/>
  <c r="I110" i="71"/>
  <c r="I109" i="71"/>
  <c r="I108" i="71"/>
  <c r="I107" i="71"/>
  <c r="I106" i="71"/>
  <c r="I105" i="71"/>
  <c r="I104" i="71"/>
  <c r="I103" i="71"/>
  <c r="I101" i="71"/>
  <c r="I100" i="71"/>
  <c r="I99" i="71"/>
  <c r="I98" i="71"/>
  <c r="I97" i="71"/>
  <c r="I96" i="71"/>
  <c r="I95" i="71"/>
  <c r="F109" i="71"/>
  <c r="F104" i="71"/>
  <c r="F99" i="71"/>
  <c r="F98" i="71"/>
  <c r="AC74" i="71"/>
  <c r="AB74" i="71"/>
  <c r="AC73" i="71"/>
  <c r="AB73" i="71"/>
  <c r="Z74" i="71"/>
  <c r="Y74" i="71"/>
  <c r="Z73" i="71"/>
  <c r="Y73" i="71"/>
  <c r="W74" i="71"/>
  <c r="V74" i="71"/>
  <c r="P74" i="71" s="1"/>
  <c r="W73" i="71"/>
  <c r="U73" i="71" s="1"/>
  <c r="V73" i="71"/>
  <c r="R74" i="71"/>
  <c r="N74" i="71"/>
  <c r="M74" i="71"/>
  <c r="N73" i="71"/>
  <c r="M73" i="71"/>
  <c r="J74" i="71"/>
  <c r="K74" i="71"/>
  <c r="K73" i="71"/>
  <c r="J73" i="71"/>
  <c r="G73" i="71" s="1"/>
  <c r="AD66" i="71"/>
  <c r="AD64" i="71" s="1"/>
  <c r="AC66" i="71"/>
  <c r="AC64" i="71" s="1"/>
  <c r="AB66" i="71"/>
  <c r="AC65" i="71"/>
  <c r="AB65" i="71"/>
  <c r="Z66" i="71"/>
  <c r="Y66" i="71"/>
  <c r="Z65" i="71"/>
  <c r="Z63" i="71" s="1"/>
  <c r="Y65" i="71"/>
  <c r="Y63" i="71" s="1"/>
  <c r="W66" i="71"/>
  <c r="V66" i="71"/>
  <c r="U66" i="71" s="1"/>
  <c r="W65" i="71"/>
  <c r="V65" i="71"/>
  <c r="V63" i="71" s="1"/>
  <c r="T66" i="71"/>
  <c r="Q66" i="71" s="1"/>
  <c r="S66" i="71"/>
  <c r="T65" i="71"/>
  <c r="S65" i="71"/>
  <c r="S63" i="71" s="1"/>
  <c r="N66" i="71"/>
  <c r="M66" i="71"/>
  <c r="N65" i="71"/>
  <c r="M65" i="71"/>
  <c r="M63" i="71" s="1"/>
  <c r="J66" i="71"/>
  <c r="K66" i="71"/>
  <c r="K64" i="71" s="1"/>
  <c r="K65" i="71"/>
  <c r="H68" i="71"/>
  <c r="G68" i="71"/>
  <c r="AA82" i="71"/>
  <c r="AA81" i="71"/>
  <c r="AA80" i="71"/>
  <c r="AA79" i="71"/>
  <c r="AA78" i="71"/>
  <c r="AA77" i="71"/>
  <c r="AA76" i="71"/>
  <c r="AA75" i="71"/>
  <c r="AA74" i="71"/>
  <c r="AA72" i="71"/>
  <c r="AA71" i="71"/>
  <c r="AA70" i="71"/>
  <c r="AA69" i="71"/>
  <c r="AA68" i="71"/>
  <c r="AA67" i="71"/>
  <c r="AA65" i="71"/>
  <c r="X82" i="71"/>
  <c r="X81" i="71"/>
  <c r="X80" i="71"/>
  <c r="X79" i="71"/>
  <c r="X78" i="71"/>
  <c r="X77" i="71"/>
  <c r="X76" i="71"/>
  <c r="X75" i="71"/>
  <c r="X73" i="71"/>
  <c r="X72" i="71"/>
  <c r="X71" i="71"/>
  <c r="X70" i="71"/>
  <c r="X69" i="71"/>
  <c r="X68" i="71"/>
  <c r="X67" i="71"/>
  <c r="X65" i="71"/>
  <c r="U82" i="71"/>
  <c r="U81" i="71"/>
  <c r="U80" i="71"/>
  <c r="U79" i="71"/>
  <c r="U78" i="71"/>
  <c r="U77" i="71"/>
  <c r="U76" i="71"/>
  <c r="U75" i="71"/>
  <c r="U72" i="71"/>
  <c r="U71" i="71"/>
  <c r="U70" i="71"/>
  <c r="U69" i="71"/>
  <c r="U68" i="71"/>
  <c r="U67" i="71"/>
  <c r="R82" i="71"/>
  <c r="R81" i="71"/>
  <c r="R80" i="71"/>
  <c r="R79" i="71"/>
  <c r="R78" i="71"/>
  <c r="R77" i="71"/>
  <c r="R76" i="71"/>
  <c r="R75" i="71"/>
  <c r="R73" i="71"/>
  <c r="R72" i="71"/>
  <c r="R71" i="71"/>
  <c r="R70" i="71"/>
  <c r="R69" i="71"/>
  <c r="R68" i="71"/>
  <c r="R67" i="71"/>
  <c r="R65" i="71"/>
  <c r="O82" i="71"/>
  <c r="O78" i="71"/>
  <c r="O72" i="71"/>
  <c r="O67" i="71"/>
  <c r="L82" i="71"/>
  <c r="L81" i="71"/>
  <c r="L80" i="71"/>
  <c r="L79" i="71"/>
  <c r="L78" i="71"/>
  <c r="L77" i="71"/>
  <c r="L76" i="71"/>
  <c r="L75" i="71"/>
  <c r="L72" i="71"/>
  <c r="L71" i="71"/>
  <c r="L70" i="71"/>
  <c r="L69" i="71"/>
  <c r="L68" i="71"/>
  <c r="L67" i="71"/>
  <c r="L66" i="71"/>
  <c r="L65" i="71"/>
  <c r="I82" i="71"/>
  <c r="I81" i="71"/>
  <c r="I80" i="71"/>
  <c r="I79" i="71"/>
  <c r="I78" i="71"/>
  <c r="I77" i="71"/>
  <c r="I76" i="71"/>
  <c r="I75" i="71"/>
  <c r="I74" i="71"/>
  <c r="I72" i="71"/>
  <c r="I71" i="71"/>
  <c r="I70" i="71"/>
  <c r="I69" i="71"/>
  <c r="I68" i="71"/>
  <c r="I67" i="71"/>
  <c r="H82" i="71"/>
  <c r="G82" i="71"/>
  <c r="H81" i="71"/>
  <c r="G81" i="71"/>
  <c r="H80" i="71"/>
  <c r="F80" i="71" s="1"/>
  <c r="G80" i="71"/>
  <c r="H79" i="71"/>
  <c r="G79" i="71"/>
  <c r="H78" i="71"/>
  <c r="G78" i="71"/>
  <c r="H77" i="71"/>
  <c r="G77" i="71"/>
  <c r="F77" i="71" s="1"/>
  <c r="H76" i="71"/>
  <c r="G76" i="71"/>
  <c r="H75" i="71"/>
  <c r="G75" i="71"/>
  <c r="G74" i="71"/>
  <c r="H72" i="71"/>
  <c r="G72" i="71"/>
  <c r="F72" i="71" s="1"/>
  <c r="H71" i="71"/>
  <c r="G71" i="71"/>
  <c r="H70" i="71"/>
  <c r="F70" i="71" s="1"/>
  <c r="G70" i="71"/>
  <c r="H69" i="71"/>
  <c r="G69" i="71"/>
  <c r="H67" i="71"/>
  <c r="G67" i="71"/>
  <c r="F82" i="71"/>
  <c r="Q41" i="71"/>
  <c r="P39" i="71"/>
  <c r="P41" i="71"/>
  <c r="P42" i="71"/>
  <c r="P43" i="71"/>
  <c r="P47" i="71"/>
  <c r="P49" i="71"/>
  <c r="P53" i="71"/>
  <c r="G40" i="71"/>
  <c r="H40" i="71"/>
  <c r="G41" i="71"/>
  <c r="G44" i="71"/>
  <c r="H47" i="71"/>
  <c r="G49" i="71"/>
  <c r="H50" i="71"/>
  <c r="H51" i="71"/>
  <c r="G52" i="71"/>
  <c r="E24" i="5"/>
  <c r="AD24" i="71"/>
  <c r="AD23" i="71"/>
  <c r="AD22" i="71"/>
  <c r="AD21" i="71"/>
  <c r="AD20" i="71"/>
  <c r="AD19" i="71"/>
  <c r="AD16" i="71"/>
  <c r="AD15" i="71"/>
  <c r="AD13" i="71"/>
  <c r="AD12" i="71"/>
  <c r="AD11" i="71"/>
  <c r="AC26" i="71"/>
  <c r="AC25" i="71"/>
  <c r="AB25" i="71"/>
  <c r="AC23" i="71"/>
  <c r="AC22" i="71"/>
  <c r="AB22" i="71"/>
  <c r="AB21" i="71"/>
  <c r="AA21" i="71" s="1"/>
  <c r="AC20" i="71"/>
  <c r="AC19" i="71"/>
  <c r="AB19" i="71"/>
  <c r="AA19" i="71" s="1"/>
  <c r="AC16" i="71"/>
  <c r="AB15" i="71"/>
  <c r="AB14" i="71"/>
  <c r="AC13" i="71"/>
  <c r="AB11" i="71"/>
  <c r="Z25" i="71"/>
  <c r="Y25" i="71"/>
  <c r="Y24" i="71"/>
  <c r="Z23" i="71"/>
  <c r="Y23" i="71"/>
  <c r="X23" i="71" s="1"/>
  <c r="Z22" i="71"/>
  <c r="Y21" i="71"/>
  <c r="Z19" i="71"/>
  <c r="Y19" i="71"/>
  <c r="Z15" i="71"/>
  <c r="Y15" i="71"/>
  <c r="Y14" i="71"/>
  <c r="Z13" i="71"/>
  <c r="X13" i="71" s="1"/>
  <c r="Y13" i="71"/>
  <c r="Z12" i="71"/>
  <c r="Y12" i="71"/>
  <c r="Z11" i="71"/>
  <c r="Y11" i="71"/>
  <c r="W26" i="71"/>
  <c r="V26" i="71"/>
  <c r="U26" i="71" s="1"/>
  <c r="W25" i="71"/>
  <c r="V25" i="71"/>
  <c r="U25" i="71" s="1"/>
  <c r="W24" i="71"/>
  <c r="V24" i="71"/>
  <c r="W23" i="71"/>
  <c r="V23" i="71"/>
  <c r="V21" i="71"/>
  <c r="W20" i="71"/>
  <c r="V20" i="71"/>
  <c r="W19" i="71"/>
  <c r="V19" i="71"/>
  <c r="U19" i="71" s="1"/>
  <c r="W16" i="71"/>
  <c r="V16" i="71"/>
  <c r="V15" i="71"/>
  <c r="W14" i="71"/>
  <c r="V14" i="71"/>
  <c r="W13" i="71"/>
  <c r="W11" i="71"/>
  <c r="V11" i="71"/>
  <c r="T25" i="71"/>
  <c r="S25" i="71"/>
  <c r="S22" i="71"/>
  <c r="S21" i="71"/>
  <c r="T20" i="71"/>
  <c r="T19" i="71"/>
  <c r="S19" i="71"/>
  <c r="R19" i="71" s="1"/>
  <c r="S15" i="71"/>
  <c r="T14" i="71"/>
  <c r="S14" i="71"/>
  <c r="R14" i="71" s="1"/>
  <c r="T13" i="71"/>
  <c r="R13" i="71" s="1"/>
  <c r="S13" i="71"/>
  <c r="T12" i="71"/>
  <c r="S12" i="71"/>
  <c r="R12" i="71" s="1"/>
  <c r="S11" i="71"/>
  <c r="N26" i="71"/>
  <c r="M26" i="71"/>
  <c r="N25" i="71"/>
  <c r="M25" i="71"/>
  <c r="L25" i="71" s="1"/>
  <c r="N24" i="71"/>
  <c r="M24" i="71"/>
  <c r="N23" i="71"/>
  <c r="N22" i="71"/>
  <c r="M21" i="71"/>
  <c r="N19" i="71"/>
  <c r="N16" i="71"/>
  <c r="M16" i="71"/>
  <c r="N15" i="71"/>
  <c r="M15" i="71"/>
  <c r="M13" i="71"/>
  <c r="N12" i="71"/>
  <c r="L12" i="71" s="1"/>
  <c r="M12" i="71"/>
  <c r="N11" i="71"/>
  <c r="M11" i="71"/>
  <c r="K26" i="71"/>
  <c r="J26" i="71"/>
  <c r="K24" i="71"/>
  <c r="J24" i="71"/>
  <c r="K23" i="71"/>
  <c r="J23" i="71"/>
  <c r="K22" i="71"/>
  <c r="H22" i="71" s="1"/>
  <c r="J22" i="71"/>
  <c r="K21" i="71"/>
  <c r="J21" i="71"/>
  <c r="K20" i="71"/>
  <c r="J20" i="71"/>
  <c r="K19" i="71"/>
  <c r="J16" i="71"/>
  <c r="K15" i="71"/>
  <c r="J14" i="71"/>
  <c r="K13" i="71"/>
  <c r="J13" i="71"/>
  <c r="I13" i="71" s="1"/>
  <c r="K12" i="71"/>
  <c r="J12" i="71"/>
  <c r="G12" i="71" s="1"/>
  <c r="K11" i="71"/>
  <c r="J11" i="71"/>
  <c r="G11" i="71" s="1"/>
  <c r="L26" i="71" l="1"/>
  <c r="F78" i="71"/>
  <c r="F68" i="71"/>
  <c r="G93" i="71"/>
  <c r="D39" i="72"/>
  <c r="Q44" i="71"/>
  <c r="AA16" i="71"/>
  <c r="L16" i="71"/>
  <c r="W64" i="71"/>
  <c r="O71" i="71"/>
  <c r="J92" i="71"/>
  <c r="F46" i="73"/>
  <c r="O23" i="73"/>
  <c r="Z12" i="73"/>
  <c r="AJ45" i="74"/>
  <c r="AJ19" i="74" s="1"/>
  <c r="AJ17" i="74" s="1"/>
  <c r="F107" i="71"/>
  <c r="F97" i="71"/>
  <c r="H33" i="73"/>
  <c r="O33" i="73"/>
  <c r="T46" i="73"/>
  <c r="M9" i="73"/>
  <c r="G16" i="71"/>
  <c r="H19" i="71"/>
  <c r="X12" i="71"/>
  <c r="P93" i="71"/>
  <c r="H43" i="71"/>
  <c r="S46" i="74"/>
  <c r="AA22" i="71"/>
  <c r="X63" i="71"/>
  <c r="D9" i="72"/>
  <c r="P47" i="73"/>
  <c r="I20" i="71"/>
  <c r="L11" i="71"/>
  <c r="D40" i="72"/>
  <c r="AC7" i="73"/>
  <c r="Q51" i="71"/>
  <c r="AB63" i="71"/>
  <c r="R94" i="71"/>
  <c r="K46" i="73"/>
  <c r="W46" i="73"/>
  <c r="P23" i="73"/>
  <c r="AE47" i="74"/>
  <c r="Y81" i="74"/>
  <c r="AM44" i="74"/>
  <c r="AM18" i="74" s="1"/>
  <c r="AM16" i="74" s="1"/>
  <c r="I21" i="71"/>
  <c r="U24" i="71"/>
  <c r="F76" i="71"/>
  <c r="H66" i="71"/>
  <c r="F106" i="71"/>
  <c r="N38" i="73"/>
  <c r="K33" i="73"/>
  <c r="W33" i="73"/>
  <c r="K47" i="73"/>
  <c r="W47" i="73"/>
  <c r="B51" i="74"/>
  <c r="R102" i="71"/>
  <c r="D31" i="72"/>
  <c r="X10" i="73"/>
  <c r="O10" i="73" s="1"/>
  <c r="Q65" i="71"/>
  <c r="O75" i="71"/>
  <c r="D42" i="72"/>
  <c r="D30" i="72"/>
  <c r="O46" i="73"/>
  <c r="Z46" i="73"/>
  <c r="J21" i="73"/>
  <c r="L15" i="71"/>
  <c r="U16" i="71"/>
  <c r="X19" i="71"/>
  <c r="P73" i="71"/>
  <c r="O80" i="71"/>
  <c r="E6" i="72"/>
  <c r="L22" i="71"/>
  <c r="P44" i="71"/>
  <c r="AA15" i="71"/>
  <c r="AG16" i="74"/>
  <c r="W11" i="73"/>
  <c r="C18" i="74"/>
  <c r="P16" i="74"/>
  <c r="C16" i="74" s="1"/>
  <c r="W12" i="73"/>
  <c r="Y44" i="74"/>
  <c r="AC18" i="74"/>
  <c r="AC16" i="74" s="1"/>
  <c r="F12" i="73"/>
  <c r="H12" i="73"/>
  <c r="AA8" i="73"/>
  <c r="Z9" i="73"/>
  <c r="P63" i="71"/>
  <c r="I8" i="73"/>
  <c r="S8" i="73"/>
  <c r="P12" i="73"/>
  <c r="X26" i="71"/>
  <c r="C45" i="74"/>
  <c r="D19" i="74"/>
  <c r="V19" i="74"/>
  <c r="V17" i="74" s="1"/>
  <c r="Y45" i="74"/>
  <c r="Z19" i="74"/>
  <c r="O11" i="73"/>
  <c r="AE44" i="74"/>
  <c r="AF18" i="74"/>
  <c r="AF16" i="74" s="1"/>
  <c r="AE16" i="74" s="1"/>
  <c r="W10" i="73"/>
  <c r="Y8" i="73"/>
  <c r="S24" i="71"/>
  <c r="X15" i="71"/>
  <c r="X25" i="71"/>
  <c r="H53" i="71"/>
  <c r="F79" i="71"/>
  <c r="W25" i="73"/>
  <c r="O21" i="73"/>
  <c r="E35" i="73"/>
  <c r="H47" i="73"/>
  <c r="H42" i="71"/>
  <c r="H52" i="71"/>
  <c r="AE81" i="74"/>
  <c r="AA24" i="71"/>
  <c r="I12" i="71"/>
  <c r="I66" i="71"/>
  <c r="D14" i="72"/>
  <c r="D18" i="72"/>
  <c r="X20" i="73"/>
  <c r="K24" i="73"/>
  <c r="P25" i="73"/>
  <c r="Q39" i="71"/>
  <c r="AD37" i="71"/>
  <c r="I9" i="73"/>
  <c r="L11" i="73"/>
  <c r="L7" i="73" s="1"/>
  <c r="P25" i="71"/>
  <c r="F100" i="71"/>
  <c r="Q93" i="71"/>
  <c r="W91" i="71"/>
  <c r="U91" i="71" s="1"/>
  <c r="H101" i="71"/>
  <c r="Q101" i="71"/>
  <c r="I93" i="71"/>
  <c r="R20" i="71"/>
  <c r="X22" i="71"/>
  <c r="AA20" i="71"/>
  <c r="AA26" i="71"/>
  <c r="J9" i="73"/>
  <c r="M11" i="73"/>
  <c r="K11" i="73" s="1"/>
  <c r="AC12" i="73"/>
  <c r="AC8" i="73" s="1"/>
  <c r="S47" i="74"/>
  <c r="Y47" i="74"/>
  <c r="T45" i="74"/>
  <c r="T19" i="74" s="1"/>
  <c r="J37" i="71"/>
  <c r="J9" i="71" s="1"/>
  <c r="Q74" i="71"/>
  <c r="Y91" i="71"/>
  <c r="X91" i="71" s="1"/>
  <c r="G102" i="71"/>
  <c r="D16" i="72"/>
  <c r="H22" i="73"/>
  <c r="Y21" i="73"/>
  <c r="P34" i="73"/>
  <c r="F33" i="73"/>
  <c r="M21" i="73"/>
  <c r="W24" i="73"/>
  <c r="Q40" i="71"/>
  <c r="Z16" i="74"/>
  <c r="P65" i="71"/>
  <c r="N35" i="73"/>
  <c r="I14" i="71"/>
  <c r="N13" i="71"/>
  <c r="L13" i="71" s="1"/>
  <c r="L24" i="71"/>
  <c r="U11" i="71"/>
  <c r="U20" i="71"/>
  <c r="X11" i="71"/>
  <c r="F67" i="71"/>
  <c r="F75" i="71"/>
  <c r="F81" i="71"/>
  <c r="M64" i="71"/>
  <c r="H73" i="71"/>
  <c r="Z64" i="71"/>
  <c r="AA92" i="71"/>
  <c r="X102" i="71"/>
  <c r="D15" i="72"/>
  <c r="H23" i="73"/>
  <c r="F24" i="73"/>
  <c r="AA20" i="73"/>
  <c r="H24" i="73"/>
  <c r="AC20" i="73"/>
  <c r="H44" i="71"/>
  <c r="M12" i="73"/>
  <c r="G12" i="73" s="1"/>
  <c r="V10" i="73"/>
  <c r="V8" i="73" s="1"/>
  <c r="F71" i="71"/>
  <c r="R91" i="71"/>
  <c r="Q73" i="71"/>
  <c r="O73" i="71" s="1"/>
  <c r="F23" i="73"/>
  <c r="O24" i="73"/>
  <c r="G39" i="71"/>
  <c r="R7" i="73"/>
  <c r="T44" i="74"/>
  <c r="H7" i="70"/>
  <c r="F7" i="70" s="1"/>
  <c r="F5" i="70" s="1"/>
  <c r="F27" i="70"/>
  <c r="Y7" i="73"/>
  <c r="U65" i="71"/>
  <c r="L10" i="73"/>
  <c r="F10" i="73" s="1"/>
  <c r="J15" i="71"/>
  <c r="I15" i="71" s="1"/>
  <c r="T16" i="71"/>
  <c r="V12" i="71"/>
  <c r="N64" i="71"/>
  <c r="AC63" i="71"/>
  <c r="F96" i="71"/>
  <c r="G65" i="71"/>
  <c r="AA101" i="71"/>
  <c r="D13" i="72"/>
  <c r="K23" i="73"/>
  <c r="F22" i="73"/>
  <c r="Q46" i="73"/>
  <c r="Z22" i="73"/>
  <c r="H39" i="71"/>
  <c r="I11" i="73"/>
  <c r="F11" i="73" s="1"/>
  <c r="S9" i="73"/>
  <c r="S7" i="73" s="1"/>
  <c r="V11" i="73"/>
  <c r="V7" i="73" s="1"/>
  <c r="P7" i="73" s="1"/>
  <c r="AF45" i="74"/>
  <c r="U22" i="71"/>
  <c r="Z24" i="73"/>
  <c r="R8" i="73"/>
  <c r="F69" i="71"/>
  <c r="T63" i="71"/>
  <c r="F95" i="71"/>
  <c r="D20" i="72"/>
  <c r="D8" i="72"/>
  <c r="D46" i="72"/>
  <c r="D34" i="72"/>
  <c r="P46" i="73"/>
  <c r="AB20" i="73"/>
  <c r="Q42" i="71"/>
  <c r="X24" i="71"/>
  <c r="J10" i="73"/>
  <c r="H10" i="73" s="1"/>
  <c r="F8" i="70"/>
  <c r="G6" i="70"/>
  <c r="F6" i="70" s="1"/>
  <c r="U23" i="71"/>
  <c r="G42" i="71"/>
  <c r="R66" i="71"/>
  <c r="AA66" i="71"/>
  <c r="F108" i="71"/>
  <c r="P66" i="71"/>
  <c r="D11" i="72"/>
  <c r="D38" i="72"/>
  <c r="I28" i="72"/>
  <c r="T25" i="73"/>
  <c r="G54" i="71"/>
  <c r="AA23" i="71"/>
  <c r="AB10" i="73"/>
  <c r="AB8" i="73" s="1"/>
  <c r="C46" i="74"/>
  <c r="C80" i="74"/>
  <c r="B80" i="74" s="1"/>
  <c r="C81" i="74"/>
  <c r="Q11" i="73"/>
  <c r="L93" i="71"/>
  <c r="I26" i="71"/>
  <c r="U14" i="71"/>
  <c r="Q24" i="73"/>
  <c r="Z21" i="73"/>
  <c r="L20" i="71"/>
  <c r="Q23" i="71"/>
  <c r="U21" i="71"/>
  <c r="Q47" i="71"/>
  <c r="Q53" i="71"/>
  <c r="X9" i="73"/>
  <c r="AA63" i="71"/>
  <c r="AA25" i="71"/>
  <c r="I5" i="72"/>
  <c r="D5" i="72" s="1"/>
  <c r="AB11" i="73"/>
  <c r="AB7" i="73" s="1"/>
  <c r="AA7" i="73"/>
  <c r="C44" i="74"/>
  <c r="Y80" i="74"/>
  <c r="S81" i="74"/>
  <c r="AE46" i="74"/>
  <c r="C47" i="74"/>
  <c r="Z8" i="73"/>
  <c r="P10" i="73"/>
  <c r="O9" i="73"/>
  <c r="P8" i="73"/>
  <c r="T10" i="73"/>
  <c r="T12" i="73"/>
  <c r="U7" i="73"/>
  <c r="T8" i="73"/>
  <c r="O12" i="73"/>
  <c r="N12" i="73" s="1"/>
  <c r="Q10" i="73"/>
  <c r="Q12" i="73"/>
  <c r="M8" i="73"/>
  <c r="K9" i="73"/>
  <c r="F9" i="73"/>
  <c r="G11" i="73"/>
  <c r="E11" i="73" s="1"/>
  <c r="J7" i="73"/>
  <c r="G9" i="73"/>
  <c r="Q8" i="73"/>
  <c r="X21" i="71"/>
  <c r="Q25" i="71"/>
  <c r="Q48" i="71"/>
  <c r="Q54" i="71"/>
  <c r="Q52" i="71"/>
  <c r="Q19" i="71"/>
  <c r="P51" i="71"/>
  <c r="Q49" i="71"/>
  <c r="P50" i="71"/>
  <c r="P26" i="71"/>
  <c r="O26" i="71" s="1"/>
  <c r="P22" i="71"/>
  <c r="Q20" i="71"/>
  <c r="P24" i="71"/>
  <c r="P19" i="71"/>
  <c r="Q21" i="71"/>
  <c r="Q24" i="71"/>
  <c r="R21" i="71"/>
  <c r="P54" i="71"/>
  <c r="P48" i="71"/>
  <c r="T26" i="71"/>
  <c r="Q26" i="71" s="1"/>
  <c r="P21" i="71"/>
  <c r="Q22" i="71"/>
  <c r="R22" i="71"/>
  <c r="Q50" i="71"/>
  <c r="R24" i="71"/>
  <c r="P20" i="71"/>
  <c r="R25" i="71"/>
  <c r="S23" i="71"/>
  <c r="H23" i="71"/>
  <c r="G48" i="71"/>
  <c r="H26" i="71"/>
  <c r="L23" i="71"/>
  <c r="AA13" i="71"/>
  <c r="AA12" i="71"/>
  <c r="AA14" i="71"/>
  <c r="AA11" i="71"/>
  <c r="R15" i="71"/>
  <c r="S16" i="71"/>
  <c r="R16" i="71" s="1"/>
  <c r="P12" i="71"/>
  <c r="T11" i="71"/>
  <c r="R11" i="71" s="1"/>
  <c r="Q43" i="71"/>
  <c r="Q12" i="71"/>
  <c r="Q13" i="71"/>
  <c r="P11" i="71"/>
  <c r="Z14" i="71"/>
  <c r="Q14" i="71" s="1"/>
  <c r="Q16" i="71"/>
  <c r="P13" i="71"/>
  <c r="U13" i="71"/>
  <c r="P15" i="71"/>
  <c r="W15" i="71"/>
  <c r="Q15" i="71" s="1"/>
  <c r="P14" i="71"/>
  <c r="U12" i="71"/>
  <c r="L21" i="71"/>
  <c r="G22" i="71"/>
  <c r="F22" i="71" s="1"/>
  <c r="G51" i="71"/>
  <c r="H24" i="71"/>
  <c r="G50" i="71"/>
  <c r="G23" i="71"/>
  <c r="H49" i="71"/>
  <c r="H25" i="71"/>
  <c r="G20" i="71"/>
  <c r="H54" i="71"/>
  <c r="H48" i="71"/>
  <c r="G24" i="71"/>
  <c r="F24" i="71" s="1"/>
  <c r="H20" i="71"/>
  <c r="G53" i="71"/>
  <c r="H21" i="71"/>
  <c r="G21" i="71"/>
  <c r="F21" i="71" s="1"/>
  <c r="J25" i="71"/>
  <c r="I22" i="71"/>
  <c r="I23" i="71"/>
  <c r="I24" i="71"/>
  <c r="G26" i="71"/>
  <c r="F26" i="71" s="1"/>
  <c r="J19" i="71"/>
  <c r="G19" i="71" s="1"/>
  <c r="F19" i="71" s="1"/>
  <c r="G47" i="71"/>
  <c r="H16" i="71"/>
  <c r="H13" i="71"/>
  <c r="N14" i="71"/>
  <c r="L14" i="71" s="1"/>
  <c r="H15" i="71"/>
  <c r="H11" i="71"/>
  <c r="F11" i="71" s="1"/>
  <c r="I16" i="71"/>
  <c r="G15" i="71"/>
  <c r="G14" i="71"/>
  <c r="G13" i="71"/>
  <c r="F13" i="71" s="1"/>
  <c r="H12" i="71"/>
  <c r="F12" i="71" s="1"/>
  <c r="I11" i="71"/>
  <c r="Y20" i="73"/>
  <c r="W21" i="73"/>
  <c r="O22" i="73"/>
  <c r="T22" i="73"/>
  <c r="U20" i="73"/>
  <c r="O25" i="73"/>
  <c r="T23" i="73"/>
  <c r="V20" i="73"/>
  <c r="P24" i="73"/>
  <c r="N24" i="73" s="1"/>
  <c r="N25" i="73"/>
  <c r="V21" i="73"/>
  <c r="T21" i="73" s="1"/>
  <c r="N23" i="73"/>
  <c r="P22" i="73"/>
  <c r="S20" i="73"/>
  <c r="Q20" i="73" s="1"/>
  <c r="S21" i="73"/>
  <c r="Q21" i="73" s="1"/>
  <c r="G25" i="73"/>
  <c r="E25" i="73" s="1"/>
  <c r="G24" i="73"/>
  <c r="E24" i="73" s="1"/>
  <c r="K21" i="73"/>
  <c r="F20" i="73"/>
  <c r="G22" i="73"/>
  <c r="E22" i="73" s="1"/>
  <c r="K22" i="73"/>
  <c r="F21" i="73"/>
  <c r="H21" i="73"/>
  <c r="G21" i="73"/>
  <c r="E21" i="73" s="1"/>
  <c r="G23" i="73"/>
  <c r="E23" i="73" s="1"/>
  <c r="G20" i="73"/>
  <c r="O47" i="73"/>
  <c r="N47" i="73" s="1"/>
  <c r="Q47" i="73"/>
  <c r="F47" i="73"/>
  <c r="E47" i="73" s="1"/>
  <c r="G46" i="73"/>
  <c r="E46" i="73" s="1"/>
  <c r="N46" i="73"/>
  <c r="P33" i="73"/>
  <c r="N33" i="73" s="1"/>
  <c r="T34" i="73"/>
  <c r="T33" i="73"/>
  <c r="N34" i="73"/>
  <c r="Q34" i="73"/>
  <c r="E34" i="73"/>
  <c r="G33" i="73"/>
  <c r="E33" i="73" s="1"/>
  <c r="K20" i="73"/>
  <c r="H20" i="73"/>
  <c r="I27" i="72"/>
  <c r="D28" i="72"/>
  <c r="E27" i="72"/>
  <c r="D41" i="72"/>
  <c r="D29" i="72"/>
  <c r="D37" i="72"/>
  <c r="D35" i="72"/>
  <c r="D6" i="72"/>
  <c r="D19" i="72"/>
  <c r="D17" i="72"/>
  <c r="D7" i="72"/>
  <c r="J91" i="71"/>
  <c r="I91" i="71" s="1"/>
  <c r="X101" i="71"/>
  <c r="Q102" i="71"/>
  <c r="Z92" i="71"/>
  <c r="W92" i="71"/>
  <c r="P102" i="71"/>
  <c r="L101" i="71"/>
  <c r="M92" i="71"/>
  <c r="G92" i="71" s="1"/>
  <c r="L102" i="71"/>
  <c r="H102" i="71"/>
  <c r="F102" i="71" s="1"/>
  <c r="N92" i="71"/>
  <c r="I102" i="71"/>
  <c r="K92" i="71"/>
  <c r="I92" i="71" s="1"/>
  <c r="AB91" i="71"/>
  <c r="AC91" i="71"/>
  <c r="Y92" i="71"/>
  <c r="X92" i="71" s="1"/>
  <c r="P94" i="71"/>
  <c r="V92" i="71"/>
  <c r="Q94" i="71"/>
  <c r="T92" i="71"/>
  <c r="N91" i="71"/>
  <c r="H93" i="71"/>
  <c r="F93" i="71" s="1"/>
  <c r="I94" i="71"/>
  <c r="H94" i="71"/>
  <c r="F94" i="71" s="1"/>
  <c r="J63" i="71"/>
  <c r="G63" i="71" s="1"/>
  <c r="I65" i="71"/>
  <c r="Q91" i="71"/>
  <c r="O107" i="71"/>
  <c r="O106" i="71"/>
  <c r="O108" i="71"/>
  <c r="O109" i="71"/>
  <c r="F101" i="71"/>
  <c r="AA73" i="71"/>
  <c r="X74" i="71"/>
  <c r="U74" i="71"/>
  <c r="T64" i="71"/>
  <c r="Q64" i="71" s="1"/>
  <c r="F74" i="71"/>
  <c r="H74" i="71"/>
  <c r="L73" i="71"/>
  <c r="N63" i="71"/>
  <c r="L63" i="71" s="1"/>
  <c r="L74" i="71"/>
  <c r="F73" i="71"/>
  <c r="I73" i="71"/>
  <c r="AB64" i="71"/>
  <c r="AA64" i="71" s="1"/>
  <c r="X66" i="71"/>
  <c r="Y64" i="71"/>
  <c r="X64" i="71" s="1"/>
  <c r="W63" i="71"/>
  <c r="U63" i="71" s="1"/>
  <c r="V64" i="71"/>
  <c r="U64" i="71" s="1"/>
  <c r="R63" i="71"/>
  <c r="S64" i="71"/>
  <c r="O65" i="71"/>
  <c r="O66" i="71"/>
  <c r="L64" i="71"/>
  <c r="H64" i="71"/>
  <c r="J64" i="71"/>
  <c r="G64" i="71" s="1"/>
  <c r="G66" i="71"/>
  <c r="F66" i="71" s="1"/>
  <c r="K63" i="71"/>
  <c r="H65" i="71"/>
  <c r="O12" i="71"/>
  <c r="O19" i="71"/>
  <c r="O25" i="71"/>
  <c r="F16" i="71"/>
  <c r="Q7" i="73" l="1"/>
  <c r="H11" i="73"/>
  <c r="N10" i="73"/>
  <c r="X8" i="73"/>
  <c r="P9" i="73"/>
  <c r="P64" i="71"/>
  <c r="F23" i="71"/>
  <c r="U15" i="71"/>
  <c r="P11" i="73"/>
  <c r="N11" i="73" s="1"/>
  <c r="E9" i="73"/>
  <c r="E12" i="73"/>
  <c r="Y18" i="74"/>
  <c r="T20" i="73"/>
  <c r="Y16" i="74"/>
  <c r="I63" i="71"/>
  <c r="D33" i="73"/>
  <c r="H14" i="71"/>
  <c r="P91" i="71"/>
  <c r="AF19" i="74"/>
  <c r="AE45" i="74"/>
  <c r="Z20" i="73"/>
  <c r="T17" i="74"/>
  <c r="S17" i="74" s="1"/>
  <c r="S19" i="74"/>
  <c r="W9" i="73"/>
  <c r="X7" i="73"/>
  <c r="O7" i="73" s="1"/>
  <c r="N7" i="73" s="1"/>
  <c r="Y19" i="74"/>
  <c r="Z17" i="74"/>
  <c r="Y17" i="74" s="1"/>
  <c r="Q9" i="73"/>
  <c r="N22" i="73"/>
  <c r="W20" i="73"/>
  <c r="Z10" i="73"/>
  <c r="S45" i="74"/>
  <c r="L8" i="73"/>
  <c r="F8" i="73" s="1"/>
  <c r="K10" i="73"/>
  <c r="M7" i="73"/>
  <c r="G7" i="73" s="1"/>
  <c r="D17" i="74"/>
  <c r="C17" i="74" s="1"/>
  <c r="C19" i="74"/>
  <c r="T11" i="73"/>
  <c r="Q63" i="71"/>
  <c r="O63" i="71" s="1"/>
  <c r="H9" i="73"/>
  <c r="I7" i="73"/>
  <c r="F65" i="71"/>
  <c r="F14" i="71"/>
  <c r="F20" i="71"/>
  <c r="O15" i="71"/>
  <c r="T7" i="73"/>
  <c r="B44" i="74"/>
  <c r="K12" i="73"/>
  <c r="T18" i="74"/>
  <c r="S44" i="74"/>
  <c r="F15" i="71"/>
  <c r="O24" i="71"/>
  <c r="J8" i="73"/>
  <c r="H8" i="73" s="1"/>
  <c r="G10" i="73"/>
  <c r="E10" i="73" s="1"/>
  <c r="H63" i="71"/>
  <c r="F63" i="71" s="1"/>
  <c r="E63" i="71" s="1"/>
  <c r="L92" i="71"/>
  <c r="O13" i="71"/>
  <c r="K8" i="73"/>
  <c r="Z7" i="73"/>
  <c r="AE18" i="74"/>
  <c r="D27" i="72"/>
  <c r="Z11" i="73"/>
  <c r="N9" i="73"/>
  <c r="G8" i="73"/>
  <c r="O22" i="71"/>
  <c r="O21" i="71"/>
  <c r="O20" i="71"/>
  <c r="R26" i="71"/>
  <c r="P23" i="71"/>
  <c r="O23" i="71" s="1"/>
  <c r="R23" i="71"/>
  <c r="Q11" i="71"/>
  <c r="O11" i="71" s="1"/>
  <c r="P16" i="71"/>
  <c r="O16" i="71" s="1"/>
  <c r="X14" i="71"/>
  <c r="O14" i="71"/>
  <c r="G25" i="71"/>
  <c r="F25" i="71" s="1"/>
  <c r="I25" i="71"/>
  <c r="I19" i="71"/>
  <c r="P20" i="73"/>
  <c r="O20" i="73"/>
  <c r="P21" i="73"/>
  <c r="N21" i="73" s="1"/>
  <c r="D23" i="73"/>
  <c r="E20" i="73"/>
  <c r="G91" i="71"/>
  <c r="AA91" i="71"/>
  <c r="Q92" i="71"/>
  <c r="U92" i="71"/>
  <c r="R92" i="71"/>
  <c r="H92" i="71"/>
  <c r="F92" i="71" s="1"/>
  <c r="P92" i="71"/>
  <c r="H91" i="71"/>
  <c r="F91" i="71" s="1"/>
  <c r="L91" i="71"/>
  <c r="O105" i="71"/>
  <c r="O104" i="71"/>
  <c r="O74" i="71"/>
  <c r="O64" i="71"/>
  <c r="R64" i="71"/>
  <c r="F64" i="71"/>
  <c r="I64" i="71"/>
  <c r="AD46" i="71"/>
  <c r="AD18" i="71" s="1"/>
  <c r="AD45" i="71"/>
  <c r="AD17" i="71" s="1"/>
  <c r="AC46" i="71"/>
  <c r="AB46" i="71"/>
  <c r="AB18" i="71" s="1"/>
  <c r="AC45" i="71"/>
  <c r="AB45" i="71"/>
  <c r="AB17" i="71" s="1"/>
  <c r="Z46" i="71"/>
  <c r="Z18" i="71" s="1"/>
  <c r="Y46" i="71"/>
  <c r="Y18" i="71" s="1"/>
  <c r="Z45" i="71"/>
  <c r="Y45" i="71"/>
  <c r="Y17" i="71" s="1"/>
  <c r="W46" i="71"/>
  <c r="W18" i="71" s="1"/>
  <c r="V46" i="71"/>
  <c r="V18" i="71" s="1"/>
  <c r="U18" i="71" s="1"/>
  <c r="W45" i="71"/>
  <c r="W17" i="71" s="1"/>
  <c r="V45" i="71"/>
  <c r="V17" i="71" s="1"/>
  <c r="T46" i="71"/>
  <c r="S46" i="71"/>
  <c r="T45" i="71"/>
  <c r="S45" i="71"/>
  <c r="R45" i="71" s="1"/>
  <c r="N46" i="71"/>
  <c r="N18" i="71" s="1"/>
  <c r="M46" i="71"/>
  <c r="N45" i="71"/>
  <c r="N17" i="71" s="1"/>
  <c r="M45" i="71"/>
  <c r="K46" i="71"/>
  <c r="J46" i="71"/>
  <c r="K45" i="71"/>
  <c r="J45" i="71"/>
  <c r="AD38" i="71"/>
  <c r="AD10" i="71" s="1"/>
  <c r="AD9" i="71"/>
  <c r="AC38" i="71"/>
  <c r="AC10" i="71" s="1"/>
  <c r="AB38" i="71"/>
  <c r="AB10" i="71" s="1"/>
  <c r="AC37" i="71"/>
  <c r="AC9" i="71" s="1"/>
  <c r="AB37" i="71"/>
  <c r="Z38" i="71"/>
  <c r="Z10" i="71" s="1"/>
  <c r="Y38" i="71"/>
  <c r="Y10" i="71" s="1"/>
  <c r="Z37" i="71"/>
  <c r="Y37" i="71"/>
  <c r="Y9" i="71" s="1"/>
  <c r="W38" i="71"/>
  <c r="V38" i="71"/>
  <c r="W37" i="71"/>
  <c r="V37" i="71"/>
  <c r="T38" i="71"/>
  <c r="T10" i="71" s="1"/>
  <c r="S38" i="71"/>
  <c r="T37" i="71"/>
  <c r="S37" i="71"/>
  <c r="N38" i="71"/>
  <c r="N10" i="71" s="1"/>
  <c r="M38" i="71"/>
  <c r="M10" i="71" s="1"/>
  <c r="N37" i="71"/>
  <c r="N9" i="71" s="1"/>
  <c r="N7" i="71" s="1"/>
  <c r="M37" i="71"/>
  <c r="L37" i="71" s="1"/>
  <c r="K38" i="71"/>
  <c r="J38" i="71"/>
  <c r="K37" i="71"/>
  <c r="I37" i="71" s="1"/>
  <c r="AA54" i="71"/>
  <c r="AA53" i="71"/>
  <c r="AA52" i="71"/>
  <c r="AA51" i="71"/>
  <c r="AA50" i="71"/>
  <c r="AA49" i="71"/>
  <c r="AA48" i="71"/>
  <c r="AA47" i="71"/>
  <c r="AA44" i="71"/>
  <c r="AA43" i="71"/>
  <c r="AA42" i="71"/>
  <c r="AA41" i="71"/>
  <c r="AA40" i="71"/>
  <c r="AA39" i="71"/>
  <c r="AA38" i="71"/>
  <c r="X54" i="71"/>
  <c r="X53" i="71"/>
  <c r="X52" i="71"/>
  <c r="X51" i="71"/>
  <c r="X50" i="71"/>
  <c r="X49" i="71"/>
  <c r="X48" i="71"/>
  <c r="X47" i="71"/>
  <c r="X44" i="71"/>
  <c r="X43" i="71"/>
  <c r="X42" i="71"/>
  <c r="X41" i="71"/>
  <c r="X40" i="71"/>
  <c r="X39" i="71"/>
  <c r="U54" i="71"/>
  <c r="U53" i="71"/>
  <c r="U52" i="71"/>
  <c r="U51" i="71"/>
  <c r="U50" i="71"/>
  <c r="U49" i="71"/>
  <c r="U48" i="71"/>
  <c r="U47" i="71"/>
  <c r="U44" i="71"/>
  <c r="U43" i="71"/>
  <c r="U42" i="71"/>
  <c r="U41" i="71"/>
  <c r="U40" i="71"/>
  <c r="U39" i="71"/>
  <c r="R54" i="71"/>
  <c r="R53" i="71"/>
  <c r="R52" i="71"/>
  <c r="R51" i="71"/>
  <c r="R50" i="71"/>
  <c r="R49" i="71"/>
  <c r="R48" i="71"/>
  <c r="R47" i="71"/>
  <c r="R44" i="71"/>
  <c r="R43" i="71"/>
  <c r="R42" i="71"/>
  <c r="R41" i="71"/>
  <c r="R40" i="71"/>
  <c r="R39" i="71"/>
  <c r="O54" i="71"/>
  <c r="O53" i="71"/>
  <c r="O52" i="71"/>
  <c r="O51" i="71"/>
  <c r="O50" i="71"/>
  <c r="O49" i="71"/>
  <c r="O48" i="71"/>
  <c r="O47" i="71"/>
  <c r="O44" i="71"/>
  <c r="O43" i="71"/>
  <c r="O42" i="71"/>
  <c r="O41" i="71"/>
  <c r="O40" i="71"/>
  <c r="O39" i="71"/>
  <c r="L54" i="71"/>
  <c r="L53" i="71"/>
  <c r="L52" i="71"/>
  <c r="L51" i="71"/>
  <c r="L50" i="71"/>
  <c r="L49" i="71"/>
  <c r="L48" i="71"/>
  <c r="L47" i="71"/>
  <c r="L44" i="71"/>
  <c r="L43" i="71"/>
  <c r="L42" i="71"/>
  <c r="L41" i="71"/>
  <c r="L40" i="71"/>
  <c r="L39" i="71"/>
  <c r="L38" i="71"/>
  <c r="I54" i="71"/>
  <c r="I53" i="71"/>
  <c r="I52" i="71"/>
  <c r="I51" i="71"/>
  <c r="I50" i="71"/>
  <c r="I49" i="71"/>
  <c r="I48" i="71"/>
  <c r="I44" i="71"/>
  <c r="I43" i="71"/>
  <c r="I42" i="71"/>
  <c r="I41" i="71"/>
  <c r="I40" i="71"/>
  <c r="I39" i="71"/>
  <c r="F39" i="71"/>
  <c r="F40" i="71"/>
  <c r="F41" i="71"/>
  <c r="F42" i="71"/>
  <c r="F43" i="71"/>
  <c r="F44" i="71"/>
  <c r="F47" i="71"/>
  <c r="F48" i="71"/>
  <c r="F49" i="71"/>
  <c r="F50" i="71"/>
  <c r="F51" i="71"/>
  <c r="F52" i="71"/>
  <c r="F53" i="71"/>
  <c r="F54" i="71"/>
  <c r="G23" i="5"/>
  <c r="G9" i="5" s="1"/>
  <c r="J23" i="5"/>
  <c r="J9" i="5" s="1"/>
  <c r="G22" i="5"/>
  <c r="G8" i="5" s="1"/>
  <c r="J22" i="5"/>
  <c r="J8" i="5" s="1"/>
  <c r="L22" i="5"/>
  <c r="L8" i="5" s="1"/>
  <c r="L6" i="5" s="1"/>
  <c r="J6" i="5" s="1"/>
  <c r="J10" i="61" s="1"/>
  <c r="M22" i="5"/>
  <c r="M8" i="5" s="1"/>
  <c r="M6" i="5" s="1"/>
  <c r="K10" i="61" s="1"/>
  <c r="K6" i="61" s="1"/>
  <c r="E22" i="5"/>
  <c r="M33" i="5"/>
  <c r="M32" i="5"/>
  <c r="L33" i="5"/>
  <c r="K33" i="5"/>
  <c r="L32" i="5"/>
  <c r="K32" i="5"/>
  <c r="I33" i="5"/>
  <c r="H33" i="5"/>
  <c r="I32" i="5"/>
  <c r="H32" i="5"/>
  <c r="E33" i="5"/>
  <c r="D33" i="5" s="1"/>
  <c r="F33" i="5"/>
  <c r="F32" i="5"/>
  <c r="D32" i="5" s="1"/>
  <c r="C32" i="5" s="1"/>
  <c r="M25" i="5"/>
  <c r="M23" i="5" s="1"/>
  <c r="M9" i="5" s="1"/>
  <c r="M7" i="5" s="1"/>
  <c r="K11" i="61" s="1"/>
  <c r="K7" i="61" s="1"/>
  <c r="M24" i="5"/>
  <c r="L25" i="5"/>
  <c r="L23" i="5" s="1"/>
  <c r="L9" i="5" s="1"/>
  <c r="L7" i="5" s="1"/>
  <c r="K25" i="5"/>
  <c r="K23" i="5" s="1"/>
  <c r="K9" i="5" s="1"/>
  <c r="K7" i="5" s="1"/>
  <c r="J7" i="5" s="1"/>
  <c r="J11" i="61" s="1"/>
  <c r="L24" i="5"/>
  <c r="K24" i="5"/>
  <c r="K22" i="5" s="1"/>
  <c r="K8" i="5" s="1"/>
  <c r="K6" i="5" s="1"/>
  <c r="I25" i="5"/>
  <c r="I23" i="5" s="1"/>
  <c r="I9" i="5" s="1"/>
  <c r="I7" i="5" s="1"/>
  <c r="I11" i="61" s="1"/>
  <c r="H25" i="5"/>
  <c r="H23" i="5" s="1"/>
  <c r="H9" i="5" s="1"/>
  <c r="H7" i="5" s="1"/>
  <c r="H11" i="61" s="1"/>
  <c r="I24" i="5"/>
  <c r="I22" i="5" s="1"/>
  <c r="I8" i="5" s="1"/>
  <c r="I6" i="5" s="1"/>
  <c r="H24" i="5"/>
  <c r="H22" i="5" s="1"/>
  <c r="H8" i="5" s="1"/>
  <c r="H6" i="5" s="1"/>
  <c r="H10" i="61" s="1"/>
  <c r="E25" i="5"/>
  <c r="F25" i="5"/>
  <c r="F23" i="5" s="1"/>
  <c r="F9" i="5" s="1"/>
  <c r="F7" i="5" s="1"/>
  <c r="F24" i="5"/>
  <c r="D24" i="5" s="1"/>
  <c r="C24" i="5" s="1"/>
  <c r="D26" i="5"/>
  <c r="D27" i="5"/>
  <c r="D28" i="5"/>
  <c r="C28" i="5" s="1"/>
  <c r="M19" i="62" s="1"/>
  <c r="D29" i="5"/>
  <c r="C29" i="5" s="1"/>
  <c r="M20" i="62" s="1"/>
  <c r="D30" i="5"/>
  <c r="C30" i="5" s="1"/>
  <c r="M25" i="62" s="1"/>
  <c r="D31" i="5"/>
  <c r="C31" i="5" s="1"/>
  <c r="M26" i="62" s="1"/>
  <c r="D34" i="5"/>
  <c r="C34" i="5" s="1"/>
  <c r="M37" i="62" s="1"/>
  <c r="D35" i="5"/>
  <c r="C35" i="5" s="1"/>
  <c r="M38" i="62" s="1"/>
  <c r="D36" i="5"/>
  <c r="C36" i="5" s="1"/>
  <c r="M39" i="62" s="1"/>
  <c r="D37" i="5"/>
  <c r="C37" i="5" s="1"/>
  <c r="M40" i="62" s="1"/>
  <c r="D38" i="5"/>
  <c r="D39" i="5"/>
  <c r="D40" i="5"/>
  <c r="D41" i="5"/>
  <c r="D42" i="5"/>
  <c r="D43" i="5"/>
  <c r="D44" i="5"/>
  <c r="C44" i="5" s="1"/>
  <c r="M47" i="62" s="1"/>
  <c r="D45" i="5"/>
  <c r="C45" i="5" s="1"/>
  <c r="M48" i="62" s="1"/>
  <c r="D46" i="5"/>
  <c r="C46" i="5" s="1"/>
  <c r="M51" i="62" s="1"/>
  <c r="D47" i="5"/>
  <c r="C47" i="5" s="1"/>
  <c r="M52" i="62" s="1"/>
  <c r="C26" i="5"/>
  <c r="M15" i="62" s="1"/>
  <c r="C27" i="5"/>
  <c r="M16" i="62" s="1"/>
  <c r="C38" i="5"/>
  <c r="M41" i="62" s="1"/>
  <c r="C39" i="5"/>
  <c r="M42" i="62" s="1"/>
  <c r="C40" i="5"/>
  <c r="M43" i="62" s="1"/>
  <c r="C41" i="5"/>
  <c r="M44" i="62" s="1"/>
  <c r="C42" i="5"/>
  <c r="M49" i="62" s="1"/>
  <c r="C43" i="5"/>
  <c r="M50" i="62" s="1"/>
  <c r="X54" i="69"/>
  <c r="K35" i="71" l="1"/>
  <c r="E8" i="73"/>
  <c r="W8" i="73"/>
  <c r="O8" i="73"/>
  <c r="N8" i="73" s="1"/>
  <c r="N8" i="71"/>
  <c r="Z8" i="71"/>
  <c r="AB35" i="71"/>
  <c r="M36" i="71"/>
  <c r="F11" i="61"/>
  <c r="G6" i="5"/>
  <c r="I10" i="61"/>
  <c r="W7" i="73"/>
  <c r="D25" i="5"/>
  <c r="C25" i="5" s="1"/>
  <c r="M35" i="71"/>
  <c r="Z35" i="71"/>
  <c r="E23" i="5"/>
  <c r="U45" i="71"/>
  <c r="F7" i="73"/>
  <c r="E7" i="73" s="1"/>
  <c r="H7" i="73"/>
  <c r="AD35" i="71"/>
  <c r="AF17" i="74"/>
  <c r="AE17" i="74" s="1"/>
  <c r="B17" i="74" s="1"/>
  <c r="AE19" i="74"/>
  <c r="F22" i="5"/>
  <c r="F8" i="5" s="1"/>
  <c r="F6" i="5" s="1"/>
  <c r="F10" i="61" s="1"/>
  <c r="T16" i="74"/>
  <c r="S16" i="74" s="1"/>
  <c r="B16" i="74" s="1"/>
  <c r="S18" i="74"/>
  <c r="K7" i="73"/>
  <c r="X46" i="71"/>
  <c r="AD7" i="71"/>
  <c r="G7" i="5"/>
  <c r="D7" i="73"/>
  <c r="AD8" i="71"/>
  <c r="AD36" i="71"/>
  <c r="AA45" i="71"/>
  <c r="AC17" i="71"/>
  <c r="AC7" i="71" s="1"/>
  <c r="AA46" i="71"/>
  <c r="AC18" i="71"/>
  <c r="AA18" i="71" s="1"/>
  <c r="AC35" i="71"/>
  <c r="Z36" i="71"/>
  <c r="X45" i="71"/>
  <c r="Z17" i="71"/>
  <c r="X17" i="71" s="1"/>
  <c r="X18" i="71"/>
  <c r="U46" i="71"/>
  <c r="W35" i="71"/>
  <c r="U17" i="71"/>
  <c r="S17" i="71"/>
  <c r="P45" i="71"/>
  <c r="Q45" i="71"/>
  <c r="T17" i="71"/>
  <c r="P46" i="71"/>
  <c r="S18" i="71"/>
  <c r="R46" i="71"/>
  <c r="Q46" i="71"/>
  <c r="T18" i="71"/>
  <c r="Q18" i="71" s="1"/>
  <c r="S36" i="71"/>
  <c r="AB36" i="71"/>
  <c r="AB8" i="71"/>
  <c r="AA10" i="71"/>
  <c r="AC36" i="71"/>
  <c r="AA37" i="71"/>
  <c r="AB9" i="71"/>
  <c r="S9" i="71"/>
  <c r="S35" i="71"/>
  <c r="R37" i="71"/>
  <c r="T9" i="71"/>
  <c r="T7" i="71" s="1"/>
  <c r="R38" i="71"/>
  <c r="S10" i="71"/>
  <c r="T35" i="71"/>
  <c r="T36" i="71"/>
  <c r="Y36" i="71"/>
  <c r="Y7" i="71"/>
  <c r="X38" i="71"/>
  <c r="X37" i="71"/>
  <c r="Z9" i="71"/>
  <c r="X10" i="71"/>
  <c r="Y8" i="71"/>
  <c r="X8" i="71" s="1"/>
  <c r="Y35" i="71"/>
  <c r="X35" i="71" s="1"/>
  <c r="U38" i="71"/>
  <c r="P38" i="71"/>
  <c r="V10" i="71"/>
  <c r="Q38" i="71"/>
  <c r="W10" i="71"/>
  <c r="V36" i="71"/>
  <c r="W36" i="71"/>
  <c r="U37" i="71"/>
  <c r="W9" i="71"/>
  <c r="Q37" i="71"/>
  <c r="V35" i="71"/>
  <c r="P37" i="71"/>
  <c r="V9" i="71"/>
  <c r="L45" i="71"/>
  <c r="M17" i="71"/>
  <c r="L17" i="71" s="1"/>
  <c r="L46" i="71"/>
  <c r="M18" i="71"/>
  <c r="L18" i="71" s="1"/>
  <c r="J18" i="71"/>
  <c r="G46" i="71"/>
  <c r="H46" i="71"/>
  <c r="K18" i="71"/>
  <c r="H18" i="71" s="1"/>
  <c r="K36" i="71"/>
  <c r="I46" i="71"/>
  <c r="J36" i="71"/>
  <c r="G36" i="71" s="1"/>
  <c r="I45" i="71"/>
  <c r="H45" i="71"/>
  <c r="K17" i="71"/>
  <c r="H17" i="71" s="1"/>
  <c r="J17" i="71"/>
  <c r="G45" i="71"/>
  <c r="J35" i="71"/>
  <c r="N35" i="71"/>
  <c r="N36" i="71"/>
  <c r="L36" i="71" s="1"/>
  <c r="M9" i="71"/>
  <c r="G37" i="71"/>
  <c r="L10" i="71"/>
  <c r="G38" i="71"/>
  <c r="J10" i="71"/>
  <c r="H37" i="71"/>
  <c r="K9" i="71"/>
  <c r="I38" i="71"/>
  <c r="K10" i="71"/>
  <c r="H38" i="71"/>
  <c r="N20" i="73"/>
  <c r="D20" i="73" s="1"/>
  <c r="O102" i="71"/>
  <c r="O103" i="71"/>
  <c r="E8" i="5"/>
  <c r="E6" i="5" s="1"/>
  <c r="C33" i="5"/>
  <c r="F37" i="71" l="1"/>
  <c r="H36" i="71"/>
  <c r="AA35" i="71"/>
  <c r="D22" i="5"/>
  <c r="C22" i="5" s="1"/>
  <c r="C8" i="5" s="1"/>
  <c r="D23" i="5"/>
  <c r="E9" i="5"/>
  <c r="E7" i="5" s="1"/>
  <c r="Q17" i="71"/>
  <c r="I36" i="71"/>
  <c r="X36" i="71"/>
  <c r="G35" i="71"/>
  <c r="F35" i="71" s="1"/>
  <c r="AC8" i="71"/>
  <c r="AA8" i="71" s="1"/>
  <c r="Q35" i="71"/>
  <c r="L35" i="71"/>
  <c r="D6" i="5"/>
  <c r="C6" i="5" s="1"/>
  <c r="E10" i="61"/>
  <c r="M8" i="71"/>
  <c r="L8" i="71" s="1"/>
  <c r="AA17" i="71"/>
  <c r="Z7" i="71"/>
  <c r="X7" i="71" s="1"/>
  <c r="R35" i="71"/>
  <c r="T8" i="71"/>
  <c r="O46" i="71"/>
  <c r="P18" i="71"/>
  <c r="O18" i="71" s="1"/>
  <c r="R18" i="71"/>
  <c r="R36" i="71"/>
  <c r="O45" i="71"/>
  <c r="R17" i="71"/>
  <c r="P17" i="71"/>
  <c r="F45" i="71"/>
  <c r="E45" i="71" s="1"/>
  <c r="AA36" i="71"/>
  <c r="AB7" i="71"/>
  <c r="AA7" i="71" s="1"/>
  <c r="AA9" i="71"/>
  <c r="R9" i="71"/>
  <c r="S7" i="71"/>
  <c r="R7" i="71" s="1"/>
  <c r="Q36" i="71"/>
  <c r="R10" i="71"/>
  <c r="S8" i="71"/>
  <c r="X9" i="71"/>
  <c r="P36" i="71"/>
  <c r="U36" i="71"/>
  <c r="W8" i="71"/>
  <c r="Q10" i="71"/>
  <c r="P10" i="71"/>
  <c r="U10" i="71"/>
  <c r="V8" i="71"/>
  <c r="O38" i="71"/>
  <c r="W7" i="71"/>
  <c r="Q7" i="71" s="1"/>
  <c r="Q9" i="71"/>
  <c r="O37" i="71"/>
  <c r="V7" i="71"/>
  <c r="U9" i="71"/>
  <c r="P9" i="71"/>
  <c r="U35" i="71"/>
  <c r="P35" i="71"/>
  <c r="H35" i="71"/>
  <c r="G18" i="71"/>
  <c r="F18" i="71" s="1"/>
  <c r="I18" i="71"/>
  <c r="F46" i="71"/>
  <c r="F36" i="71"/>
  <c r="I35" i="71"/>
  <c r="I17" i="71"/>
  <c r="G17" i="71"/>
  <c r="F17" i="71" s="1"/>
  <c r="J7" i="71"/>
  <c r="M7" i="71"/>
  <c r="L9" i="71"/>
  <c r="G9" i="71"/>
  <c r="F38" i="71"/>
  <c r="J8" i="71"/>
  <c r="G8" i="71" s="1"/>
  <c r="G10" i="71"/>
  <c r="H9" i="71"/>
  <c r="K7" i="71"/>
  <c r="I9" i="71"/>
  <c r="H10" i="71"/>
  <c r="K8" i="71"/>
  <c r="I10" i="71"/>
  <c r="O101" i="71"/>
  <c r="O100" i="71"/>
  <c r="AB54" i="69"/>
  <c r="AB53" i="69"/>
  <c r="AA54" i="69"/>
  <c r="Z54" i="69"/>
  <c r="AA53" i="69"/>
  <c r="Z53" i="69"/>
  <c r="W54" i="69"/>
  <c r="V54" i="69" s="1"/>
  <c r="X53" i="69"/>
  <c r="W53" i="69"/>
  <c r="U54" i="69"/>
  <c r="T54" i="69"/>
  <c r="U53" i="69"/>
  <c r="T53" i="69"/>
  <c r="R54" i="69"/>
  <c r="Q54" i="69"/>
  <c r="R53" i="69"/>
  <c r="Q53" i="69"/>
  <c r="O54" i="69"/>
  <c r="N54" i="69"/>
  <c r="O53" i="69"/>
  <c r="N53" i="69"/>
  <c r="L54" i="69"/>
  <c r="K54" i="69"/>
  <c r="L53" i="69"/>
  <c r="K53" i="69"/>
  <c r="I54" i="69"/>
  <c r="H54" i="69"/>
  <c r="I53" i="69"/>
  <c r="H53" i="69"/>
  <c r="G53" i="69" s="1"/>
  <c r="F54" i="69"/>
  <c r="E54" i="69"/>
  <c r="F53" i="69"/>
  <c r="E53" i="69"/>
  <c r="Y72" i="69"/>
  <c r="I54" i="62" s="1"/>
  <c r="Y71" i="69"/>
  <c r="I53" i="62" s="1"/>
  <c r="Y70" i="69"/>
  <c r="I52" i="62" s="1"/>
  <c r="Y69" i="69"/>
  <c r="I51" i="62" s="1"/>
  <c r="Y68" i="69"/>
  <c r="I50" i="62" s="1"/>
  <c r="Y67" i="69"/>
  <c r="I49" i="62" s="1"/>
  <c r="Y66" i="69"/>
  <c r="I48" i="62" s="1"/>
  <c r="Y65" i="69"/>
  <c r="I47" i="62" s="1"/>
  <c r="Y64" i="69"/>
  <c r="I46" i="62" s="1"/>
  <c r="Y63" i="69"/>
  <c r="I45" i="62" s="1"/>
  <c r="Y62" i="69"/>
  <c r="I44" i="62" s="1"/>
  <c r="Y61" i="69"/>
  <c r="I43" i="62" s="1"/>
  <c r="Y60" i="69"/>
  <c r="I42" i="62" s="1"/>
  <c r="Y59" i="69"/>
  <c r="I41" i="62" s="1"/>
  <c r="Y58" i="69"/>
  <c r="I40" i="62" s="1"/>
  <c r="Y57" i="69"/>
  <c r="I39" i="62" s="1"/>
  <c r="Y56" i="69"/>
  <c r="I38" i="62" s="1"/>
  <c r="Y55" i="69"/>
  <c r="I37" i="62" s="1"/>
  <c r="Y54" i="69"/>
  <c r="V72" i="69"/>
  <c r="V71" i="69"/>
  <c r="V70" i="69"/>
  <c r="V69" i="69"/>
  <c r="V68" i="69"/>
  <c r="V67" i="69"/>
  <c r="V66" i="69"/>
  <c r="V65" i="69"/>
  <c r="V64" i="69"/>
  <c r="V63" i="69"/>
  <c r="V62" i="69"/>
  <c r="V61" i="69"/>
  <c r="V60" i="69"/>
  <c r="V59" i="69"/>
  <c r="V58" i="69"/>
  <c r="V57" i="69"/>
  <c r="V56" i="69"/>
  <c r="V55" i="69"/>
  <c r="V53" i="69"/>
  <c r="S72" i="69"/>
  <c r="S71" i="69"/>
  <c r="S70" i="69"/>
  <c r="S69" i="69"/>
  <c r="S68" i="69"/>
  <c r="S67" i="69"/>
  <c r="S66" i="69"/>
  <c r="S65" i="69"/>
  <c r="S64" i="69"/>
  <c r="S63" i="69"/>
  <c r="S62" i="69"/>
  <c r="S61" i="69"/>
  <c r="S60" i="69"/>
  <c r="S59" i="69"/>
  <c r="S58" i="69"/>
  <c r="S57" i="69"/>
  <c r="S56" i="69"/>
  <c r="S55" i="69"/>
  <c r="S54" i="69"/>
  <c r="S53" i="69"/>
  <c r="P72" i="69"/>
  <c r="P71" i="69"/>
  <c r="P70" i="69"/>
  <c r="P69" i="69"/>
  <c r="P68" i="69"/>
  <c r="P67" i="69"/>
  <c r="P66" i="69"/>
  <c r="P65" i="69"/>
  <c r="P64" i="69"/>
  <c r="P63" i="69"/>
  <c r="P62" i="69"/>
  <c r="P61" i="69"/>
  <c r="P60" i="69"/>
  <c r="P59" i="69"/>
  <c r="P58" i="69"/>
  <c r="P57" i="69"/>
  <c r="P56" i="69"/>
  <c r="P55" i="69"/>
  <c r="P53" i="69"/>
  <c r="M55" i="69"/>
  <c r="H37" i="62" s="1"/>
  <c r="M56" i="69"/>
  <c r="H38" i="62" s="1"/>
  <c r="M57" i="69"/>
  <c r="H39" i="62" s="1"/>
  <c r="M58" i="69"/>
  <c r="H40" i="62" s="1"/>
  <c r="M59" i="69"/>
  <c r="H41" i="62" s="1"/>
  <c r="M60" i="69"/>
  <c r="H42" i="62" s="1"/>
  <c r="M61" i="69"/>
  <c r="H43" i="62" s="1"/>
  <c r="M62" i="69"/>
  <c r="H44" i="62" s="1"/>
  <c r="M63" i="69"/>
  <c r="H45" i="62" s="1"/>
  <c r="M64" i="69"/>
  <c r="H46" i="62" s="1"/>
  <c r="M65" i="69"/>
  <c r="H47" i="62" s="1"/>
  <c r="M66" i="69"/>
  <c r="H48" i="62" s="1"/>
  <c r="M67" i="69"/>
  <c r="H49" i="62" s="1"/>
  <c r="M68" i="69"/>
  <c r="H50" i="62" s="1"/>
  <c r="M69" i="69"/>
  <c r="H51" i="62" s="1"/>
  <c r="M70" i="69"/>
  <c r="H52" i="62" s="1"/>
  <c r="M71" i="69"/>
  <c r="H53" i="62" s="1"/>
  <c r="M72" i="69"/>
  <c r="H54" i="62" s="1"/>
  <c r="J55" i="69"/>
  <c r="J56" i="69"/>
  <c r="J57" i="69"/>
  <c r="J58" i="69"/>
  <c r="J59" i="69"/>
  <c r="J60" i="69"/>
  <c r="J61" i="69"/>
  <c r="J62" i="69"/>
  <c r="J63" i="69"/>
  <c r="J64" i="69"/>
  <c r="J65" i="69"/>
  <c r="J66" i="69"/>
  <c r="J67" i="69"/>
  <c r="J68" i="69"/>
  <c r="J69" i="69"/>
  <c r="J70" i="69"/>
  <c r="J71" i="69"/>
  <c r="J72" i="69"/>
  <c r="J53" i="69"/>
  <c r="G55" i="69"/>
  <c r="G56" i="69"/>
  <c r="G57" i="69"/>
  <c r="G58" i="69"/>
  <c r="G59" i="69"/>
  <c r="G60" i="69"/>
  <c r="G61" i="69"/>
  <c r="G62" i="69"/>
  <c r="G63" i="69"/>
  <c r="G64" i="69"/>
  <c r="G65" i="69"/>
  <c r="G66" i="69"/>
  <c r="G67" i="69"/>
  <c r="G68" i="69"/>
  <c r="G69" i="69"/>
  <c r="G70" i="69"/>
  <c r="G71" i="69"/>
  <c r="G72" i="69"/>
  <c r="J12" i="62"/>
  <c r="D55" i="69"/>
  <c r="G37" i="62" s="1"/>
  <c r="D56" i="69"/>
  <c r="G38" i="62" s="1"/>
  <c r="D57" i="69"/>
  <c r="G39" i="62" s="1"/>
  <c r="D58" i="69"/>
  <c r="G40" i="62" s="1"/>
  <c r="D59" i="69"/>
  <c r="G41" i="62" s="1"/>
  <c r="D60" i="69"/>
  <c r="G42" i="62" s="1"/>
  <c r="D61" i="69"/>
  <c r="G43" i="62" s="1"/>
  <c r="D62" i="69"/>
  <c r="G44" i="62" s="1"/>
  <c r="D63" i="69"/>
  <c r="G45" i="62" s="1"/>
  <c r="D64" i="69"/>
  <c r="G46" i="62" s="1"/>
  <c r="D65" i="69"/>
  <c r="G47" i="62" s="1"/>
  <c r="D66" i="69"/>
  <c r="G48" i="62" s="1"/>
  <c r="D67" i="69"/>
  <c r="G49" i="62" s="1"/>
  <c r="D68" i="69"/>
  <c r="G50" i="62" s="1"/>
  <c r="D69" i="69"/>
  <c r="G51" i="62" s="1"/>
  <c r="D70" i="69"/>
  <c r="G52" i="62" s="1"/>
  <c r="D71" i="69"/>
  <c r="G53" i="62" s="1"/>
  <c r="D72" i="69"/>
  <c r="G54" i="62" s="1"/>
  <c r="D53" i="69"/>
  <c r="AB29" i="69"/>
  <c r="AB27" i="69" s="1"/>
  <c r="AB10" i="69" s="1"/>
  <c r="AB8" i="69" s="1"/>
  <c r="L9" i="61" s="1"/>
  <c r="L7" i="61" s="1"/>
  <c r="AB28" i="69"/>
  <c r="AB26" i="69" s="1"/>
  <c r="AB9" i="69" s="1"/>
  <c r="AB7" i="69" s="1"/>
  <c r="L8" i="61" s="1"/>
  <c r="L6" i="61" s="1"/>
  <c r="Z29" i="69"/>
  <c r="AA29" i="69"/>
  <c r="AA27" i="69" s="1"/>
  <c r="AA10" i="69" s="1"/>
  <c r="AA8" i="69" s="1"/>
  <c r="AA28" i="69"/>
  <c r="Z28" i="69"/>
  <c r="Z26" i="69" s="1"/>
  <c r="Z9" i="69" s="1"/>
  <c r="Z7" i="69" s="1"/>
  <c r="W29" i="69"/>
  <c r="X29" i="69"/>
  <c r="X27" i="69" s="1"/>
  <c r="X10" i="69" s="1"/>
  <c r="X8" i="69" s="1"/>
  <c r="X28" i="69"/>
  <c r="X26" i="69" s="1"/>
  <c r="X9" i="69" s="1"/>
  <c r="X7" i="69" s="1"/>
  <c r="W28" i="69"/>
  <c r="W26" i="69" s="1"/>
  <c r="W9" i="69" s="1"/>
  <c r="T29" i="69"/>
  <c r="T27" i="69" s="1"/>
  <c r="T10" i="69" s="1"/>
  <c r="U29" i="69"/>
  <c r="U27" i="69" s="1"/>
  <c r="U10" i="69" s="1"/>
  <c r="U8" i="69" s="1"/>
  <c r="U28" i="69"/>
  <c r="U26" i="69" s="1"/>
  <c r="U9" i="69" s="1"/>
  <c r="U7" i="69" s="1"/>
  <c r="T28" i="69"/>
  <c r="T26" i="69" s="1"/>
  <c r="T9" i="69" s="1"/>
  <c r="Q29" i="69"/>
  <c r="Q27" i="69" s="1"/>
  <c r="Q10" i="69" s="1"/>
  <c r="R29" i="69"/>
  <c r="R28" i="69"/>
  <c r="R26" i="69" s="1"/>
  <c r="R9" i="69" s="1"/>
  <c r="Q28" i="69"/>
  <c r="K29" i="69"/>
  <c r="K27" i="69" s="1"/>
  <c r="K10" i="69" s="1"/>
  <c r="L29" i="69"/>
  <c r="L27" i="69" s="1"/>
  <c r="L10" i="69" s="1"/>
  <c r="L8" i="69" s="1"/>
  <c r="L28" i="69"/>
  <c r="L26" i="69" s="1"/>
  <c r="L9" i="69" s="1"/>
  <c r="L7" i="69" s="1"/>
  <c r="K28" i="69"/>
  <c r="K26" i="69" s="1"/>
  <c r="K9" i="69" s="1"/>
  <c r="H29" i="69"/>
  <c r="I29" i="69"/>
  <c r="I27" i="69" s="1"/>
  <c r="I10" i="69" s="1"/>
  <c r="I28" i="69"/>
  <c r="I26" i="69" s="1"/>
  <c r="I9" i="69" s="1"/>
  <c r="H28" i="69"/>
  <c r="E29" i="69"/>
  <c r="F29" i="69"/>
  <c r="F28" i="69"/>
  <c r="F26" i="69" s="1"/>
  <c r="E28" i="69"/>
  <c r="E26" i="69" s="1"/>
  <c r="D26" i="69" s="1"/>
  <c r="O30" i="69"/>
  <c r="O31" i="69"/>
  <c r="O32" i="69"/>
  <c r="O33" i="69"/>
  <c r="O34" i="69"/>
  <c r="O35" i="69"/>
  <c r="O36" i="69"/>
  <c r="M36" i="69" s="1"/>
  <c r="H19" i="62" s="1"/>
  <c r="O37" i="69"/>
  <c r="O38" i="69"/>
  <c r="O39" i="69"/>
  <c r="O40" i="69"/>
  <c r="O41" i="69"/>
  <c r="O42" i="69"/>
  <c r="O43" i="69"/>
  <c r="N29" i="69"/>
  <c r="N30" i="69"/>
  <c r="N31" i="69"/>
  <c r="M31" i="69" s="1"/>
  <c r="H14" i="62" s="1"/>
  <c r="N32" i="69"/>
  <c r="M32" i="69" s="1"/>
  <c r="H15" i="62" s="1"/>
  <c r="N33" i="69"/>
  <c r="M33" i="69" s="1"/>
  <c r="H16" i="62" s="1"/>
  <c r="N34" i="69"/>
  <c r="N35" i="69"/>
  <c r="N36" i="69"/>
  <c r="N37" i="69"/>
  <c r="N38" i="69"/>
  <c r="N39" i="69"/>
  <c r="N40" i="69"/>
  <c r="N41" i="69"/>
  <c r="M41" i="69" s="1"/>
  <c r="H24" i="62" s="1"/>
  <c r="N42" i="69"/>
  <c r="N43" i="69"/>
  <c r="M43" i="69" s="1"/>
  <c r="H26" i="62" s="1"/>
  <c r="Y30" i="69"/>
  <c r="I13" i="62" s="1"/>
  <c r="Y31" i="69"/>
  <c r="I14" i="62" s="1"/>
  <c r="Y32" i="69"/>
  <c r="I15" i="62" s="1"/>
  <c r="Y33" i="69"/>
  <c r="I16" i="62" s="1"/>
  <c r="Y34" i="69"/>
  <c r="I17" i="62" s="1"/>
  <c r="Y35" i="69"/>
  <c r="I18" i="62" s="1"/>
  <c r="Y36" i="69"/>
  <c r="I19" i="62" s="1"/>
  <c r="Y37" i="69"/>
  <c r="I20" i="62" s="1"/>
  <c r="Y38" i="69"/>
  <c r="I21" i="62" s="1"/>
  <c r="Y39" i="69"/>
  <c r="I22" i="62" s="1"/>
  <c r="Y40" i="69"/>
  <c r="I23" i="62" s="1"/>
  <c r="Y41" i="69"/>
  <c r="I24" i="62" s="1"/>
  <c r="Y42" i="69"/>
  <c r="I25" i="62" s="1"/>
  <c r="Y43" i="69"/>
  <c r="I26" i="62" s="1"/>
  <c r="V29" i="69"/>
  <c r="V30" i="69"/>
  <c r="V31" i="69"/>
  <c r="V32" i="69"/>
  <c r="V33" i="69"/>
  <c r="V34" i="69"/>
  <c r="V35" i="69"/>
  <c r="V36" i="69"/>
  <c r="V37" i="69"/>
  <c r="V38" i="69"/>
  <c r="V39" i="69"/>
  <c r="V40" i="69"/>
  <c r="V41" i="69"/>
  <c r="V42" i="69"/>
  <c r="V43" i="69"/>
  <c r="V26" i="69"/>
  <c r="S27" i="69"/>
  <c r="S29" i="69"/>
  <c r="S30" i="69"/>
  <c r="S31" i="69"/>
  <c r="S32" i="69"/>
  <c r="S33" i="69"/>
  <c r="S34" i="69"/>
  <c r="S35" i="69"/>
  <c r="S36" i="69"/>
  <c r="S37" i="69"/>
  <c r="S38" i="69"/>
  <c r="S39" i="69"/>
  <c r="S40" i="69"/>
  <c r="S41" i="69"/>
  <c r="S42" i="69"/>
  <c r="S43" i="69"/>
  <c r="S26" i="69"/>
  <c r="P29" i="69"/>
  <c r="P30" i="69"/>
  <c r="P31" i="69"/>
  <c r="P32" i="69"/>
  <c r="P33" i="69"/>
  <c r="P34" i="69"/>
  <c r="P35" i="69"/>
  <c r="P36" i="69"/>
  <c r="P37" i="69"/>
  <c r="P38" i="69"/>
  <c r="P39" i="69"/>
  <c r="P40" i="69"/>
  <c r="P41" i="69"/>
  <c r="P42" i="69"/>
  <c r="P43" i="69"/>
  <c r="M30" i="69"/>
  <c r="H13" i="62" s="1"/>
  <c r="M42" i="69"/>
  <c r="H25" i="62" s="1"/>
  <c r="J27" i="69"/>
  <c r="J28" i="69"/>
  <c r="J29" i="69"/>
  <c r="J30" i="69"/>
  <c r="J31" i="69"/>
  <c r="J32" i="69"/>
  <c r="J33" i="69"/>
  <c r="J34" i="69"/>
  <c r="J35" i="69"/>
  <c r="J36" i="69"/>
  <c r="J37" i="69"/>
  <c r="J38" i="69"/>
  <c r="J39" i="69"/>
  <c r="J40" i="69"/>
  <c r="J41" i="69"/>
  <c r="J42" i="69"/>
  <c r="J43" i="69"/>
  <c r="J26" i="69"/>
  <c r="G30" i="69"/>
  <c r="G31" i="69"/>
  <c r="G32" i="69"/>
  <c r="G33" i="69"/>
  <c r="G34" i="69"/>
  <c r="G35" i="69"/>
  <c r="G36" i="69"/>
  <c r="G37" i="69"/>
  <c r="G38" i="69"/>
  <c r="G39" i="69"/>
  <c r="G40" i="69"/>
  <c r="G41" i="69"/>
  <c r="G42" i="69"/>
  <c r="G43" i="69"/>
  <c r="D30" i="69"/>
  <c r="G13" i="62" s="1"/>
  <c r="D31" i="69"/>
  <c r="G14" i="62" s="1"/>
  <c r="D32" i="69"/>
  <c r="G15" i="62" s="1"/>
  <c r="D33" i="69"/>
  <c r="G16" i="62" s="1"/>
  <c r="D34" i="69"/>
  <c r="G17" i="62" s="1"/>
  <c r="D35" i="69"/>
  <c r="G18" i="62" s="1"/>
  <c r="D36" i="69"/>
  <c r="G19" i="62" s="1"/>
  <c r="D37" i="69"/>
  <c r="G20" i="62" s="1"/>
  <c r="D38" i="69"/>
  <c r="G21" i="62" s="1"/>
  <c r="D39" i="69"/>
  <c r="G22" i="62" s="1"/>
  <c r="D40" i="69"/>
  <c r="G23" i="62" s="1"/>
  <c r="D41" i="69"/>
  <c r="G24" i="62" s="1"/>
  <c r="D42" i="69"/>
  <c r="G25" i="62" s="1"/>
  <c r="D43" i="69"/>
  <c r="G26" i="62" s="1"/>
  <c r="C11" i="62"/>
  <c r="I12" i="62" l="1"/>
  <c r="P54" i="69"/>
  <c r="O35" i="71"/>
  <c r="O17" i="71"/>
  <c r="G12" i="62"/>
  <c r="M35" i="69"/>
  <c r="H18" i="62" s="1"/>
  <c r="M38" i="69"/>
  <c r="H21" i="62" s="1"/>
  <c r="M53" i="69"/>
  <c r="G11" i="62"/>
  <c r="M34" i="69"/>
  <c r="H17" i="62" s="1"/>
  <c r="D54" i="69"/>
  <c r="M54" i="69"/>
  <c r="D8" i="5"/>
  <c r="P28" i="69"/>
  <c r="Q26" i="69"/>
  <c r="D29" i="69"/>
  <c r="F27" i="69"/>
  <c r="O29" i="69"/>
  <c r="M29" i="69" s="1"/>
  <c r="R27" i="69"/>
  <c r="Y53" i="69"/>
  <c r="C53" i="69" s="1"/>
  <c r="E27" i="69"/>
  <c r="Q8" i="69"/>
  <c r="Y29" i="69"/>
  <c r="Z27" i="69"/>
  <c r="G28" i="69"/>
  <c r="H26" i="69"/>
  <c r="S9" i="69"/>
  <c r="T7" i="69"/>
  <c r="S7" i="69" s="1"/>
  <c r="G54" i="69"/>
  <c r="F9" i="69"/>
  <c r="I7" i="69"/>
  <c r="F7" i="69" s="1"/>
  <c r="F8" i="61" s="1"/>
  <c r="F6" i="61" s="1"/>
  <c r="F10" i="69"/>
  <c r="I8" i="69"/>
  <c r="F8" i="69" s="1"/>
  <c r="F9" i="61" s="1"/>
  <c r="F7" i="61" s="1"/>
  <c r="D28" i="69"/>
  <c r="M40" i="69"/>
  <c r="H23" i="62" s="1"/>
  <c r="G29" i="69"/>
  <c r="H27" i="69"/>
  <c r="S10" i="69"/>
  <c r="T8" i="69"/>
  <c r="S8" i="69" s="1"/>
  <c r="M39" i="69"/>
  <c r="H22" i="62" s="1"/>
  <c r="O26" i="69"/>
  <c r="J9" i="69"/>
  <c r="K7" i="69"/>
  <c r="J7" i="69" s="1"/>
  <c r="V9" i="69"/>
  <c r="W7" i="69"/>
  <c r="V7" i="69" s="1"/>
  <c r="J54" i="69"/>
  <c r="Q8" i="71"/>
  <c r="E11" i="61"/>
  <c r="D7" i="5"/>
  <c r="C7" i="5" s="1"/>
  <c r="O9" i="69"/>
  <c r="R7" i="69"/>
  <c r="O7" i="69" s="1"/>
  <c r="I8" i="61" s="1"/>
  <c r="I6" i="61" s="1"/>
  <c r="J10" i="69"/>
  <c r="K8" i="69"/>
  <c r="J8" i="69" s="1"/>
  <c r="W27" i="69"/>
  <c r="N27" i="69" s="1"/>
  <c r="F10" i="71"/>
  <c r="C23" i="5"/>
  <c r="C9" i="5" s="1"/>
  <c r="D9" i="5"/>
  <c r="AA26" i="69"/>
  <c r="AA9" i="69" s="1"/>
  <c r="Y9" i="69" s="1"/>
  <c r="Y28" i="69"/>
  <c r="R8" i="71"/>
  <c r="O10" i="71"/>
  <c r="O36" i="71"/>
  <c r="P8" i="71"/>
  <c r="U8" i="71"/>
  <c r="O9" i="71"/>
  <c r="E35" i="71"/>
  <c r="U7" i="71"/>
  <c r="P7" i="71"/>
  <c r="O7" i="71" s="1"/>
  <c r="F9" i="71"/>
  <c r="G7" i="71"/>
  <c r="L7" i="71"/>
  <c r="H7" i="71"/>
  <c r="I7" i="71"/>
  <c r="H8" i="71"/>
  <c r="F8" i="71" s="1"/>
  <c r="I8" i="71"/>
  <c r="O98" i="71"/>
  <c r="O99" i="71"/>
  <c r="V28" i="69"/>
  <c r="O28" i="69"/>
  <c r="S28" i="69"/>
  <c r="N28" i="69"/>
  <c r="M37" i="69"/>
  <c r="H20" i="62" s="1"/>
  <c r="H12" i="62" s="1"/>
  <c r="F12" i="62" s="1"/>
  <c r="O8" i="71" l="1"/>
  <c r="AA7" i="69"/>
  <c r="Y7" i="69" s="1"/>
  <c r="J8" i="61" s="1"/>
  <c r="J6" i="61" s="1"/>
  <c r="Y26" i="69"/>
  <c r="D27" i="69"/>
  <c r="R10" i="69"/>
  <c r="O27" i="69"/>
  <c r="M27" i="69" s="1"/>
  <c r="P27" i="69"/>
  <c r="H10" i="69"/>
  <c r="G27" i="69"/>
  <c r="H9" i="69"/>
  <c r="G26" i="69"/>
  <c r="Q9" i="69"/>
  <c r="P26" i="69"/>
  <c r="N26" i="69"/>
  <c r="M26" i="69" s="1"/>
  <c r="C26" i="69" s="1"/>
  <c r="C9" i="69" s="1"/>
  <c r="Z10" i="69"/>
  <c r="Y27" i="69"/>
  <c r="W10" i="69"/>
  <c r="V27" i="69"/>
  <c r="M28" i="69"/>
  <c r="C28" i="69" s="1"/>
  <c r="F7" i="71"/>
  <c r="E7" i="71" s="1"/>
  <c r="O97" i="71"/>
  <c r="O96" i="71"/>
  <c r="C63" i="62"/>
  <c r="C35" i="62"/>
  <c r="C9" i="62" s="1"/>
  <c r="N127" i="62"/>
  <c r="M127" i="62"/>
  <c r="N126" i="62"/>
  <c r="M126" i="62"/>
  <c r="G127" i="62"/>
  <c r="H127" i="62"/>
  <c r="I127" i="62"/>
  <c r="J127" i="62"/>
  <c r="H126" i="62"/>
  <c r="I126" i="62"/>
  <c r="J126" i="62"/>
  <c r="G126" i="62"/>
  <c r="M106" i="62"/>
  <c r="N106" i="62"/>
  <c r="N105" i="62"/>
  <c r="M105" i="62"/>
  <c r="G106" i="62"/>
  <c r="H106" i="62"/>
  <c r="I106" i="62"/>
  <c r="J106" i="62"/>
  <c r="H105" i="62"/>
  <c r="I105" i="62"/>
  <c r="J105" i="62"/>
  <c r="G105" i="62"/>
  <c r="N84" i="62"/>
  <c r="M84" i="62"/>
  <c r="N83" i="62"/>
  <c r="M83" i="62"/>
  <c r="J84" i="62"/>
  <c r="I84" i="62"/>
  <c r="H84" i="62"/>
  <c r="G84" i="62"/>
  <c r="H83" i="62"/>
  <c r="I83" i="62"/>
  <c r="J83" i="62"/>
  <c r="G83" i="62"/>
  <c r="M64" i="62"/>
  <c r="N64" i="62"/>
  <c r="N63" i="62"/>
  <c r="M63" i="62"/>
  <c r="G64" i="62"/>
  <c r="H64" i="62"/>
  <c r="I64" i="62"/>
  <c r="J64" i="62"/>
  <c r="J8" i="62" s="1"/>
  <c r="H63" i="62"/>
  <c r="I63" i="62"/>
  <c r="J63" i="62"/>
  <c r="G63" i="62"/>
  <c r="G36" i="62"/>
  <c r="G10" i="62" s="1"/>
  <c r="H36" i="62"/>
  <c r="H10" i="62" s="1"/>
  <c r="I36" i="62"/>
  <c r="I10" i="62" s="1"/>
  <c r="J36" i="62"/>
  <c r="I35" i="62"/>
  <c r="J35" i="62"/>
  <c r="H35" i="62"/>
  <c r="N36" i="62"/>
  <c r="M36" i="62"/>
  <c r="N35" i="62"/>
  <c r="M35" i="62"/>
  <c r="N12" i="62"/>
  <c r="M12" i="62"/>
  <c r="N11" i="62"/>
  <c r="M11" i="62"/>
  <c r="J11" i="62"/>
  <c r="H11" i="62"/>
  <c r="I11" i="62"/>
  <c r="G12" i="61"/>
  <c r="G13" i="61"/>
  <c r="K31" i="61"/>
  <c r="K32" i="61"/>
  <c r="K33" i="61"/>
  <c r="D31" i="61"/>
  <c r="D32" i="61"/>
  <c r="D33" i="61"/>
  <c r="K21" i="61"/>
  <c r="K22" i="61"/>
  <c r="K23" i="61"/>
  <c r="D23" i="61"/>
  <c r="D22" i="61"/>
  <c r="D21" i="61"/>
  <c r="G10" i="61"/>
  <c r="G11" i="61"/>
  <c r="D10" i="61"/>
  <c r="D11" i="61"/>
  <c r="D12" i="61"/>
  <c r="D13" i="61"/>
  <c r="K30" i="61" l="1"/>
  <c r="D30" i="61"/>
  <c r="D112" i="21"/>
  <c r="D103" i="21" s="1"/>
  <c r="P9" i="69"/>
  <c r="N9" i="69"/>
  <c r="M9" i="69" s="1"/>
  <c r="Q7" i="69"/>
  <c r="E9" i="69"/>
  <c r="D9" i="69" s="1"/>
  <c r="H7" i="69"/>
  <c r="G9" i="69"/>
  <c r="I8" i="62"/>
  <c r="H8" i="62"/>
  <c r="F8" i="62" s="1"/>
  <c r="E10" i="69"/>
  <c r="D10" i="69" s="1"/>
  <c r="G10" i="69"/>
  <c r="H8" i="69"/>
  <c r="G8" i="62"/>
  <c r="N10" i="62"/>
  <c r="N8" i="62" s="1"/>
  <c r="V10" i="69"/>
  <c r="W8" i="69"/>
  <c r="N10" i="69"/>
  <c r="O10" i="69"/>
  <c r="R8" i="69"/>
  <c r="P10" i="69"/>
  <c r="Y10" i="69"/>
  <c r="Z8" i="69"/>
  <c r="Y8" i="69" s="1"/>
  <c r="J9" i="61" s="1"/>
  <c r="J7" i="61" s="1"/>
  <c r="J9" i="62"/>
  <c r="J7" i="62" s="1"/>
  <c r="I9" i="62"/>
  <c r="I7" i="62" s="1"/>
  <c r="O92" i="71"/>
  <c r="O94" i="71"/>
  <c r="O95" i="71"/>
  <c r="F10" i="62"/>
  <c r="H9" i="62"/>
  <c r="H7" i="62" s="1"/>
  <c r="M10" i="62"/>
  <c r="M8" i="62" s="1"/>
  <c r="N9" i="62"/>
  <c r="N7" i="62" s="1"/>
  <c r="M9" i="62"/>
  <c r="M7" i="62" s="1"/>
  <c r="L7" i="62" s="1"/>
  <c r="M10" i="69" l="1"/>
  <c r="O8" i="69"/>
  <c r="I9" i="61" s="1"/>
  <c r="I7" i="61" s="1"/>
  <c r="P8" i="69"/>
  <c r="V8" i="69"/>
  <c r="N8" i="69"/>
  <c r="N7" i="69"/>
  <c r="P7" i="69"/>
  <c r="E7" i="69"/>
  <c r="G7" i="69"/>
  <c r="E8" i="69"/>
  <c r="G8" i="69"/>
  <c r="L10" i="62"/>
  <c r="O91" i="71"/>
  <c r="O93" i="71"/>
  <c r="Z55" i="70"/>
  <c r="Y55" i="70" s="1"/>
  <c r="Z56" i="70"/>
  <c r="Y56" i="70" s="1"/>
  <c r="Z57" i="70"/>
  <c r="Y57" i="70" s="1"/>
  <c r="Z58" i="70"/>
  <c r="Y58" i="70" s="1"/>
  <c r="Z59" i="70"/>
  <c r="Y59" i="70" s="1"/>
  <c r="Z48" i="70"/>
  <c r="Y48" i="70" s="1"/>
  <c r="Z49" i="70"/>
  <c r="Y49" i="70" s="1"/>
  <c r="Z50" i="70"/>
  <c r="Y50" i="70" s="1"/>
  <c r="Z51" i="70"/>
  <c r="Y51" i="70" s="1"/>
  <c r="Z52" i="70"/>
  <c r="Y52" i="70" s="1"/>
  <c r="G55" i="70"/>
  <c r="H55" i="70"/>
  <c r="I55" i="70"/>
  <c r="J55" i="70"/>
  <c r="K55" i="70"/>
  <c r="L55" i="70"/>
  <c r="M55" i="70"/>
  <c r="N55" i="70"/>
  <c r="O55" i="70"/>
  <c r="P55" i="70"/>
  <c r="Q55" i="70"/>
  <c r="R55" i="70"/>
  <c r="S55" i="70"/>
  <c r="T55" i="70"/>
  <c r="U55" i="70"/>
  <c r="V55" i="70"/>
  <c r="W55" i="70"/>
  <c r="X55" i="70"/>
  <c r="G56" i="70"/>
  <c r="H56" i="70"/>
  <c r="I56" i="70"/>
  <c r="J56" i="70"/>
  <c r="K56" i="70"/>
  <c r="L56" i="70"/>
  <c r="M56" i="70"/>
  <c r="N56" i="70"/>
  <c r="O56" i="70"/>
  <c r="P56" i="70"/>
  <c r="Q56" i="70"/>
  <c r="R56" i="70"/>
  <c r="S56" i="70"/>
  <c r="T56" i="70"/>
  <c r="U56" i="70"/>
  <c r="V56" i="70"/>
  <c r="W56" i="70"/>
  <c r="X56" i="70"/>
  <c r="G57" i="70"/>
  <c r="H57" i="70"/>
  <c r="I57" i="70"/>
  <c r="J57" i="70"/>
  <c r="K57" i="70"/>
  <c r="L57" i="70"/>
  <c r="M57" i="70"/>
  <c r="N57" i="70"/>
  <c r="O57" i="70"/>
  <c r="P57" i="70"/>
  <c r="Q57" i="70"/>
  <c r="R57" i="70"/>
  <c r="S57" i="70"/>
  <c r="T57" i="70"/>
  <c r="U57" i="70"/>
  <c r="V57" i="70"/>
  <c r="W57" i="70"/>
  <c r="X57" i="70"/>
  <c r="G58" i="70"/>
  <c r="H58" i="70"/>
  <c r="I58" i="70"/>
  <c r="J58" i="70"/>
  <c r="K58" i="70"/>
  <c r="L58" i="70"/>
  <c r="M58" i="70"/>
  <c r="N58" i="70"/>
  <c r="O58" i="70"/>
  <c r="P58" i="70"/>
  <c r="Q58" i="70"/>
  <c r="R58" i="70"/>
  <c r="S58" i="70"/>
  <c r="T58" i="70"/>
  <c r="U58" i="70"/>
  <c r="V58" i="70"/>
  <c r="W58" i="70"/>
  <c r="X58" i="70"/>
  <c r="G59" i="70"/>
  <c r="H59" i="70"/>
  <c r="I59" i="70"/>
  <c r="J59" i="70"/>
  <c r="K59" i="70"/>
  <c r="L59" i="70"/>
  <c r="M59" i="70"/>
  <c r="N59" i="70"/>
  <c r="O59" i="70"/>
  <c r="P59" i="70"/>
  <c r="Q59" i="70"/>
  <c r="R59" i="70"/>
  <c r="S59" i="70"/>
  <c r="T59" i="70"/>
  <c r="U59" i="70"/>
  <c r="V59" i="70"/>
  <c r="W59" i="70"/>
  <c r="X59" i="70"/>
  <c r="F59" i="70"/>
  <c r="F58" i="70"/>
  <c r="F57" i="70"/>
  <c r="F56" i="70"/>
  <c r="F55" i="70"/>
  <c r="G48" i="70"/>
  <c r="H48" i="70"/>
  <c r="I48" i="70"/>
  <c r="J48" i="70"/>
  <c r="K48" i="70"/>
  <c r="L48" i="70"/>
  <c r="M48" i="70"/>
  <c r="N48" i="70"/>
  <c r="O48" i="70"/>
  <c r="P48" i="70"/>
  <c r="Q48" i="70"/>
  <c r="R48" i="70"/>
  <c r="S48" i="70"/>
  <c r="T48" i="70"/>
  <c r="U48" i="70"/>
  <c r="V48" i="70"/>
  <c r="W48" i="70"/>
  <c r="X48" i="70"/>
  <c r="G49" i="70"/>
  <c r="H49" i="70"/>
  <c r="I49" i="70"/>
  <c r="J49" i="70"/>
  <c r="K49" i="70"/>
  <c r="L49" i="70"/>
  <c r="M49" i="70"/>
  <c r="N49" i="70"/>
  <c r="O49" i="70"/>
  <c r="P49" i="70"/>
  <c r="Q49" i="70"/>
  <c r="R49" i="70"/>
  <c r="S49" i="70"/>
  <c r="T49" i="70"/>
  <c r="U49" i="70"/>
  <c r="V49" i="70"/>
  <c r="W49" i="70"/>
  <c r="X49" i="70"/>
  <c r="G50" i="70"/>
  <c r="H50" i="70"/>
  <c r="J50" i="70"/>
  <c r="K50" i="70"/>
  <c r="L50" i="70"/>
  <c r="M50" i="70"/>
  <c r="N50" i="70"/>
  <c r="O50" i="70"/>
  <c r="P50" i="70"/>
  <c r="Q50" i="70"/>
  <c r="R50" i="70"/>
  <c r="S50" i="70"/>
  <c r="T50" i="70"/>
  <c r="U50" i="70"/>
  <c r="V50" i="70"/>
  <c r="W50" i="70"/>
  <c r="X50" i="70"/>
  <c r="H51" i="70"/>
  <c r="I51" i="70"/>
  <c r="J51" i="70"/>
  <c r="K51" i="70"/>
  <c r="L51" i="70"/>
  <c r="M51" i="70"/>
  <c r="N51" i="70"/>
  <c r="O51" i="70"/>
  <c r="P51" i="70"/>
  <c r="Q51" i="70"/>
  <c r="R51" i="70"/>
  <c r="S51" i="70"/>
  <c r="T51" i="70"/>
  <c r="U51" i="70"/>
  <c r="V51" i="70"/>
  <c r="W51" i="70"/>
  <c r="X51" i="70"/>
  <c r="G52" i="70"/>
  <c r="H52" i="70"/>
  <c r="I52" i="70"/>
  <c r="J52" i="70"/>
  <c r="K52" i="70"/>
  <c r="L52" i="70"/>
  <c r="M52" i="70"/>
  <c r="N52" i="70"/>
  <c r="O52" i="70"/>
  <c r="P52" i="70"/>
  <c r="Q52" i="70"/>
  <c r="R52" i="70"/>
  <c r="S52" i="70"/>
  <c r="T52" i="70"/>
  <c r="U52" i="70"/>
  <c r="V52" i="70"/>
  <c r="W52" i="70"/>
  <c r="X52" i="70"/>
  <c r="F52" i="70"/>
  <c r="F50" i="70"/>
  <c r="F48" i="70"/>
  <c r="E8" i="61" l="1"/>
  <c r="D7" i="69"/>
  <c r="E9" i="61"/>
  <c r="D8" i="69"/>
  <c r="H8" i="61"/>
  <c r="M7" i="69"/>
  <c r="H9" i="61"/>
  <c r="M8" i="69"/>
  <c r="C32" i="61"/>
  <c r="C33" i="61"/>
  <c r="C23" i="61"/>
  <c r="C22" i="61"/>
  <c r="C10" i="61"/>
  <c r="C11" i="61"/>
  <c r="C12" i="61"/>
  <c r="C13" i="61"/>
  <c r="L127" i="62"/>
  <c r="L128" i="62"/>
  <c r="L129" i="62"/>
  <c r="L130" i="62"/>
  <c r="L131" i="62"/>
  <c r="L132" i="62"/>
  <c r="L133" i="62"/>
  <c r="L134" i="62"/>
  <c r="L135" i="62"/>
  <c r="L136" i="62"/>
  <c r="L137" i="62"/>
  <c r="L138" i="62"/>
  <c r="L139" i="62"/>
  <c r="L126" i="62"/>
  <c r="L104" i="62"/>
  <c r="L105" i="62"/>
  <c r="L106" i="62"/>
  <c r="L107" i="62"/>
  <c r="L108" i="62"/>
  <c r="L109" i="62"/>
  <c r="L110" i="62"/>
  <c r="L111" i="62"/>
  <c r="L112" i="62"/>
  <c r="L113" i="62"/>
  <c r="L114" i="62"/>
  <c r="L115" i="62"/>
  <c r="L116" i="62"/>
  <c r="L103" i="62"/>
  <c r="L84" i="62"/>
  <c r="L85" i="62"/>
  <c r="L86" i="62"/>
  <c r="L87" i="62"/>
  <c r="L88" i="62"/>
  <c r="L89" i="62"/>
  <c r="L90" i="62"/>
  <c r="L91" i="62"/>
  <c r="L92" i="62"/>
  <c r="L93" i="62"/>
  <c r="L94" i="62"/>
  <c r="L83" i="62"/>
  <c r="L68" i="62"/>
  <c r="L69" i="62"/>
  <c r="L70" i="62"/>
  <c r="L71" i="62"/>
  <c r="L72" i="62"/>
  <c r="L73" i="62"/>
  <c r="L74" i="62"/>
  <c r="L63" i="62"/>
  <c r="L67" i="62"/>
  <c r="L66" i="62"/>
  <c r="L65" i="62"/>
  <c r="L64" i="62"/>
  <c r="L53" i="62"/>
  <c r="L54" i="62"/>
  <c r="L52" i="62"/>
  <c r="L51" i="62"/>
  <c r="L50" i="62"/>
  <c r="L49" i="62"/>
  <c r="L48" i="62"/>
  <c r="L47" i="62"/>
  <c r="L46" i="62"/>
  <c r="L45" i="62"/>
  <c r="L44" i="62"/>
  <c r="L43" i="62"/>
  <c r="L42" i="62"/>
  <c r="L41" i="62"/>
  <c r="L40" i="62"/>
  <c r="L39" i="62"/>
  <c r="L38" i="62"/>
  <c r="L37" i="62"/>
  <c r="L36" i="62"/>
  <c r="L35" i="62"/>
  <c r="L22" i="62"/>
  <c r="L21" i="62"/>
  <c r="L18" i="62"/>
  <c r="L13" i="62"/>
  <c r="L14" i="62"/>
  <c r="L8" i="62"/>
  <c r="D8" i="62" s="1"/>
  <c r="L9" i="62"/>
  <c r="L11" i="62"/>
  <c r="L12" i="62"/>
  <c r="L15" i="62"/>
  <c r="L16" i="62"/>
  <c r="L17" i="62"/>
  <c r="L19" i="62"/>
  <c r="L20" i="62"/>
  <c r="L23" i="62"/>
  <c r="L24" i="62"/>
  <c r="L25" i="62"/>
  <c r="L26" i="62"/>
  <c r="R23" i="61" l="1"/>
  <c r="H7" i="61"/>
  <c r="G7" i="61" s="1"/>
  <c r="G9" i="61"/>
  <c r="H6" i="61"/>
  <c r="G6" i="61" s="1"/>
  <c r="G8" i="61"/>
  <c r="D9" i="61"/>
  <c r="E7" i="61"/>
  <c r="D7" i="61" s="1"/>
  <c r="C7" i="69"/>
  <c r="E6" i="61"/>
  <c r="D6" i="61" s="1"/>
  <c r="C6" i="61" s="1"/>
  <c r="P20" i="61" s="1"/>
  <c r="D8" i="61"/>
  <c r="P23" i="61"/>
  <c r="D46" i="21"/>
  <c r="D45" i="21"/>
  <c r="P22" i="61"/>
  <c r="B223" i="74"/>
  <c r="B222" i="74"/>
  <c r="B221" i="74"/>
  <c r="B220" i="74"/>
  <c r="B219" i="74"/>
  <c r="B218" i="74"/>
  <c r="B217" i="74"/>
  <c r="B216" i="74"/>
  <c r="B215" i="74"/>
  <c r="B214" i="74"/>
  <c r="B213" i="74"/>
  <c r="B212" i="74"/>
  <c r="B211" i="74"/>
  <c r="B210" i="74"/>
  <c r="B191" i="74"/>
  <c r="B190" i="74"/>
  <c r="B189" i="74"/>
  <c r="B188" i="74"/>
  <c r="B187" i="74"/>
  <c r="B186" i="74"/>
  <c r="B185" i="74"/>
  <c r="B184" i="74"/>
  <c r="B183" i="74"/>
  <c r="B182" i="74"/>
  <c r="B181" i="74"/>
  <c r="B180" i="74"/>
  <c r="B179" i="74"/>
  <c r="B178" i="74"/>
  <c r="B159" i="74"/>
  <c r="B158" i="74"/>
  <c r="B157" i="74"/>
  <c r="B156" i="74"/>
  <c r="B155" i="74"/>
  <c r="B154" i="74"/>
  <c r="B153" i="74"/>
  <c r="B152" i="74"/>
  <c r="B151" i="74"/>
  <c r="B150" i="74"/>
  <c r="B149" i="74"/>
  <c r="B148" i="74"/>
  <c r="B129" i="74"/>
  <c r="B128" i="74"/>
  <c r="B127" i="74"/>
  <c r="B126" i="74"/>
  <c r="B125" i="74"/>
  <c r="B124" i="74"/>
  <c r="B123" i="74"/>
  <c r="B122" i="74"/>
  <c r="B121" i="74"/>
  <c r="B120" i="74"/>
  <c r="B119" i="74"/>
  <c r="B118" i="74"/>
  <c r="B99" i="74"/>
  <c r="B98" i="74"/>
  <c r="B97" i="74"/>
  <c r="B96" i="74"/>
  <c r="B95" i="74"/>
  <c r="B94" i="74"/>
  <c r="B93" i="74"/>
  <c r="B92" i="74"/>
  <c r="B91" i="74"/>
  <c r="B90" i="74"/>
  <c r="B89" i="74"/>
  <c r="B88" i="74"/>
  <c r="B87" i="74"/>
  <c r="B86" i="74"/>
  <c r="B85" i="74"/>
  <c r="B84" i="74"/>
  <c r="B83" i="74"/>
  <c r="B82" i="74"/>
  <c r="B81" i="74"/>
  <c r="B61" i="74"/>
  <c r="B60" i="74"/>
  <c r="B59" i="74"/>
  <c r="B58" i="74"/>
  <c r="B57" i="74"/>
  <c r="B56" i="74"/>
  <c r="B55" i="74"/>
  <c r="B54" i="74"/>
  <c r="B53" i="74"/>
  <c r="B52" i="74"/>
  <c r="B50" i="74"/>
  <c r="B49" i="74"/>
  <c r="B48" i="74"/>
  <c r="B47" i="74"/>
  <c r="B46" i="74"/>
  <c r="B45" i="74"/>
  <c r="B25" i="74"/>
  <c r="B24" i="74"/>
  <c r="B23" i="74"/>
  <c r="B22" i="74"/>
  <c r="B21" i="74"/>
  <c r="B20" i="74"/>
  <c r="B19" i="74"/>
  <c r="B18" i="74"/>
  <c r="D116" i="73"/>
  <c r="D115" i="73"/>
  <c r="D114" i="73"/>
  <c r="D113" i="73"/>
  <c r="D112" i="73"/>
  <c r="D111" i="73"/>
  <c r="D103" i="73"/>
  <c r="D102" i="73"/>
  <c r="D101" i="73"/>
  <c r="D100" i="73"/>
  <c r="D99" i="73"/>
  <c r="D98" i="73"/>
  <c r="D90" i="73"/>
  <c r="D89" i="73"/>
  <c r="D88" i="73"/>
  <c r="D87" i="73"/>
  <c r="D86" i="73"/>
  <c r="D85" i="73"/>
  <c r="D77" i="73"/>
  <c r="D76" i="73"/>
  <c r="D75" i="73"/>
  <c r="D74" i="73"/>
  <c r="D73" i="73"/>
  <c r="D72" i="73"/>
  <c r="D64" i="73"/>
  <c r="D63" i="73"/>
  <c r="D62" i="73"/>
  <c r="D61" i="73"/>
  <c r="D60" i="73"/>
  <c r="D59" i="73"/>
  <c r="D51" i="73"/>
  <c r="D50" i="73"/>
  <c r="D49" i="73"/>
  <c r="D48" i="73"/>
  <c r="D47" i="73"/>
  <c r="D46" i="73"/>
  <c r="D38" i="73"/>
  <c r="D37" i="73"/>
  <c r="D36" i="73"/>
  <c r="D35" i="73"/>
  <c r="D34" i="73"/>
  <c r="D25" i="73"/>
  <c r="D24" i="73"/>
  <c r="D22" i="73"/>
  <c r="D21" i="73"/>
  <c r="D12" i="73"/>
  <c r="D11" i="73"/>
  <c r="D10" i="73"/>
  <c r="D9" i="73"/>
  <c r="D8" i="73"/>
  <c r="E250" i="71"/>
  <c r="E249" i="71"/>
  <c r="E248" i="71"/>
  <c r="E247" i="71"/>
  <c r="E246" i="71"/>
  <c r="E245" i="71"/>
  <c r="E244" i="71"/>
  <c r="E243" i="71"/>
  <c r="E242" i="71"/>
  <c r="E241" i="71"/>
  <c r="E240" i="71"/>
  <c r="E239" i="71"/>
  <c r="E238" i="71"/>
  <c r="E237" i="71"/>
  <c r="E236" i="71"/>
  <c r="E235" i="71"/>
  <c r="E234" i="71"/>
  <c r="E233" i="71"/>
  <c r="E232" i="71"/>
  <c r="E231" i="71"/>
  <c r="E222" i="71"/>
  <c r="E221" i="71"/>
  <c r="E220" i="71"/>
  <c r="E219" i="71"/>
  <c r="E218" i="71"/>
  <c r="E217" i="71"/>
  <c r="E216" i="71"/>
  <c r="E215" i="71"/>
  <c r="E214" i="71"/>
  <c r="E213" i="71"/>
  <c r="E212" i="71"/>
  <c r="E211" i="71"/>
  <c r="E210" i="71"/>
  <c r="E209" i="71"/>
  <c r="E208" i="71"/>
  <c r="E207" i="71"/>
  <c r="E206" i="71"/>
  <c r="E205" i="71"/>
  <c r="E204" i="71"/>
  <c r="E203" i="71"/>
  <c r="E194" i="71"/>
  <c r="E193" i="71"/>
  <c r="E192" i="71"/>
  <c r="E191" i="71"/>
  <c r="E190" i="71"/>
  <c r="E189" i="71"/>
  <c r="E188" i="71"/>
  <c r="E187" i="71"/>
  <c r="E186" i="71"/>
  <c r="E185" i="71"/>
  <c r="E184" i="71"/>
  <c r="E183" i="71"/>
  <c r="E182" i="71"/>
  <c r="E181" i="71"/>
  <c r="E180" i="71"/>
  <c r="E179" i="71"/>
  <c r="E178" i="71"/>
  <c r="E177" i="71"/>
  <c r="E176" i="71"/>
  <c r="E175" i="71"/>
  <c r="E166" i="71"/>
  <c r="E165" i="71"/>
  <c r="E164" i="71"/>
  <c r="E163" i="71"/>
  <c r="E162" i="71"/>
  <c r="E161" i="71"/>
  <c r="E160" i="71"/>
  <c r="E159" i="71"/>
  <c r="E158" i="71"/>
  <c r="E157" i="71"/>
  <c r="E156" i="71"/>
  <c r="E155" i="71"/>
  <c r="E154" i="71"/>
  <c r="E153" i="71"/>
  <c r="E152" i="71"/>
  <c r="E151" i="71"/>
  <c r="E150" i="71"/>
  <c r="E149" i="71"/>
  <c r="E148" i="71"/>
  <c r="E147" i="71"/>
  <c r="E138" i="71"/>
  <c r="E137" i="71"/>
  <c r="E136" i="71"/>
  <c r="E135" i="71"/>
  <c r="E134" i="71"/>
  <c r="E133" i="71"/>
  <c r="E132" i="71"/>
  <c r="E131" i="71"/>
  <c r="E130" i="71"/>
  <c r="E129" i="71"/>
  <c r="E128" i="71"/>
  <c r="E127" i="71"/>
  <c r="E126" i="71"/>
  <c r="E125" i="71"/>
  <c r="E124" i="71"/>
  <c r="E123" i="71"/>
  <c r="E122" i="71"/>
  <c r="E121" i="71"/>
  <c r="E120" i="71"/>
  <c r="E119" i="71"/>
  <c r="E110" i="71"/>
  <c r="E109" i="71"/>
  <c r="E108" i="71"/>
  <c r="E107" i="71"/>
  <c r="E106" i="71"/>
  <c r="E105" i="71"/>
  <c r="E104" i="71"/>
  <c r="E103" i="71"/>
  <c r="E102" i="71"/>
  <c r="E101" i="71"/>
  <c r="E100" i="71"/>
  <c r="E99" i="71"/>
  <c r="E98" i="71"/>
  <c r="E97" i="71"/>
  <c r="E96" i="71"/>
  <c r="E95" i="71"/>
  <c r="E94" i="71"/>
  <c r="E93" i="71"/>
  <c r="E92" i="71"/>
  <c r="E91" i="71"/>
  <c r="E82" i="71"/>
  <c r="E81" i="71"/>
  <c r="E80" i="71"/>
  <c r="E79" i="71"/>
  <c r="E78" i="71"/>
  <c r="E77" i="71"/>
  <c r="E76" i="71"/>
  <c r="E75" i="71"/>
  <c r="E74" i="71"/>
  <c r="E73" i="71"/>
  <c r="E72" i="71"/>
  <c r="E71" i="71"/>
  <c r="E70" i="71"/>
  <c r="E69" i="71"/>
  <c r="E68" i="71"/>
  <c r="E67" i="71"/>
  <c r="E66" i="71"/>
  <c r="E65" i="71"/>
  <c r="E64" i="71"/>
  <c r="E54" i="71"/>
  <c r="E53" i="71"/>
  <c r="E52" i="71"/>
  <c r="E51" i="71"/>
  <c r="E50" i="71"/>
  <c r="E49" i="71"/>
  <c r="E48" i="71"/>
  <c r="E47" i="71"/>
  <c r="E46" i="71"/>
  <c r="E44" i="71"/>
  <c r="E43" i="71"/>
  <c r="E42" i="71"/>
  <c r="E41" i="71"/>
  <c r="E40" i="71"/>
  <c r="E39" i="71"/>
  <c r="E38" i="71"/>
  <c r="E37" i="71"/>
  <c r="E36" i="71"/>
  <c r="E26" i="71"/>
  <c r="E25" i="71"/>
  <c r="E24" i="71"/>
  <c r="E23" i="71"/>
  <c r="E22" i="71"/>
  <c r="E21" i="71"/>
  <c r="E20" i="71"/>
  <c r="E19" i="71"/>
  <c r="E18" i="71"/>
  <c r="E17" i="71"/>
  <c r="E16" i="71"/>
  <c r="E15" i="71"/>
  <c r="E14" i="71"/>
  <c r="E13" i="71"/>
  <c r="E12" i="71"/>
  <c r="E11" i="71"/>
  <c r="E10" i="71"/>
  <c r="E9" i="71"/>
  <c r="E8" i="71"/>
  <c r="C160" i="69"/>
  <c r="C159" i="69"/>
  <c r="C158" i="69"/>
  <c r="C157" i="69"/>
  <c r="C156" i="69"/>
  <c r="C155" i="69"/>
  <c r="C154" i="69"/>
  <c r="C153" i="69"/>
  <c r="C152" i="69"/>
  <c r="C151" i="69"/>
  <c r="C150" i="69"/>
  <c r="C149" i="69"/>
  <c r="C148" i="69"/>
  <c r="C147" i="69"/>
  <c r="C137" i="69"/>
  <c r="C136" i="69"/>
  <c r="C135" i="69"/>
  <c r="C134" i="69"/>
  <c r="C133" i="69"/>
  <c r="C132" i="69"/>
  <c r="C131" i="69"/>
  <c r="C130" i="69"/>
  <c r="C129" i="69"/>
  <c r="C128" i="69"/>
  <c r="C127" i="69"/>
  <c r="C126" i="69"/>
  <c r="C125" i="69"/>
  <c r="C124" i="69"/>
  <c r="C114" i="69"/>
  <c r="C113" i="69"/>
  <c r="C112" i="69"/>
  <c r="C111" i="69"/>
  <c r="C110" i="69"/>
  <c r="C109" i="69"/>
  <c r="C108" i="69"/>
  <c r="C107" i="69"/>
  <c r="C106" i="69"/>
  <c r="C105" i="69"/>
  <c r="C104" i="69"/>
  <c r="C103" i="69"/>
  <c r="C93" i="69"/>
  <c r="C92" i="69"/>
  <c r="C91" i="69"/>
  <c r="C90" i="69"/>
  <c r="C89" i="69"/>
  <c r="C88" i="69"/>
  <c r="C87" i="69"/>
  <c r="C86" i="69"/>
  <c r="C85" i="69"/>
  <c r="C84" i="69"/>
  <c r="C83" i="69"/>
  <c r="C82" i="69"/>
  <c r="C72" i="69"/>
  <c r="C71" i="69"/>
  <c r="C70" i="69"/>
  <c r="C69" i="69"/>
  <c r="C68" i="69"/>
  <c r="C67" i="69"/>
  <c r="C66" i="69"/>
  <c r="C65" i="69"/>
  <c r="C64" i="69"/>
  <c r="C63" i="69"/>
  <c r="C62" i="69"/>
  <c r="C61" i="69"/>
  <c r="C60" i="69"/>
  <c r="C59" i="69"/>
  <c r="C58" i="69"/>
  <c r="C57" i="69"/>
  <c r="C56" i="69"/>
  <c r="C55" i="69"/>
  <c r="C54" i="69"/>
  <c r="C43" i="69"/>
  <c r="C42" i="69"/>
  <c r="C41" i="69"/>
  <c r="C40" i="69"/>
  <c r="C39" i="69"/>
  <c r="C38" i="69"/>
  <c r="C37" i="69"/>
  <c r="C36" i="69"/>
  <c r="C35" i="69"/>
  <c r="C34" i="69"/>
  <c r="C33" i="69"/>
  <c r="C32" i="69"/>
  <c r="C31" i="69"/>
  <c r="C30" i="69"/>
  <c r="C29" i="69"/>
  <c r="C27" i="69"/>
  <c r="C10" i="69" s="1"/>
  <c r="C16" i="69"/>
  <c r="C15" i="69"/>
  <c r="C14" i="69"/>
  <c r="C13" i="69"/>
  <c r="C12" i="69"/>
  <c r="C11" i="69"/>
  <c r="C8" i="69"/>
  <c r="R33" i="61" l="1"/>
  <c r="T33" i="61" s="1"/>
  <c r="E268" i="21" l="1"/>
  <c r="E267" i="21"/>
  <c r="E266" i="21"/>
  <c r="E265" i="21"/>
  <c r="E264" i="21"/>
  <c r="E263" i="21"/>
  <c r="E262" i="21"/>
  <c r="E261" i="21"/>
  <c r="E260" i="21"/>
  <c r="E259" i="21"/>
  <c r="E216" i="21"/>
  <c r="E215" i="21"/>
  <c r="E214" i="21"/>
  <c r="E213" i="21"/>
  <c r="E212" i="21"/>
  <c r="E211" i="21"/>
  <c r="E210" i="21"/>
  <c r="E209" i="21"/>
  <c r="E208" i="21"/>
  <c r="E207" i="21"/>
  <c r="E163" i="21"/>
  <c r="E162" i="21"/>
  <c r="E161" i="21"/>
  <c r="E160" i="21"/>
  <c r="E159" i="21"/>
  <c r="E158" i="21"/>
  <c r="E157" i="21"/>
  <c r="E156" i="21"/>
  <c r="E155" i="21"/>
  <c r="E113" i="21"/>
  <c r="E112" i="21"/>
  <c r="E111" i="21"/>
  <c r="E110" i="21"/>
  <c r="E109" i="21"/>
  <c r="E108" i="21"/>
  <c r="E107" i="21"/>
  <c r="E106" i="21"/>
  <c r="E105" i="21"/>
  <c r="E104" i="21"/>
  <c r="E103" i="21"/>
  <c r="E73" i="21"/>
  <c r="E72" i="21"/>
  <c r="E71" i="21"/>
  <c r="E70" i="21"/>
  <c r="E46" i="21"/>
  <c r="E45" i="21"/>
  <c r="E42" i="21"/>
  <c r="A140" i="62" l="1"/>
  <c r="A117" i="62"/>
  <c r="A95" i="62"/>
  <c r="A75" i="62"/>
  <c r="A55" i="62"/>
  <c r="K8" i="62" l="1"/>
  <c r="K10" i="62"/>
  <c r="F11" i="62"/>
  <c r="D11" i="62" s="1"/>
  <c r="E11" i="62" s="1"/>
  <c r="D12" i="62"/>
  <c r="K12" i="62"/>
  <c r="F13" i="62"/>
  <c r="F14" i="62"/>
  <c r="K14" i="62" s="1"/>
  <c r="F15" i="62"/>
  <c r="K15" i="62" s="1"/>
  <c r="F16" i="62"/>
  <c r="K16" i="62" s="1"/>
  <c r="F17" i="62"/>
  <c r="D17" i="62" s="1"/>
  <c r="E17" i="62" s="1"/>
  <c r="F18" i="62"/>
  <c r="D18" i="62" s="1"/>
  <c r="F19" i="62"/>
  <c r="D19" i="62" s="1"/>
  <c r="E19" i="62" s="1"/>
  <c r="F20" i="62"/>
  <c r="D20" i="62" s="1"/>
  <c r="F21" i="62"/>
  <c r="K21" i="62" s="1"/>
  <c r="F22" i="62"/>
  <c r="K22" i="62" s="1"/>
  <c r="F23" i="62"/>
  <c r="K23" i="62" s="1"/>
  <c r="F24" i="62"/>
  <c r="K24" i="62" s="1"/>
  <c r="F25" i="62"/>
  <c r="K25" i="62" s="1"/>
  <c r="F26" i="62"/>
  <c r="D26" i="62" s="1"/>
  <c r="F36" i="62"/>
  <c r="D36" i="62" s="1"/>
  <c r="F37" i="62"/>
  <c r="K37" i="62" s="1"/>
  <c r="F38" i="62"/>
  <c r="K38" i="62" s="1"/>
  <c r="F40" i="62"/>
  <c r="K40" i="62" s="1"/>
  <c r="F41" i="62"/>
  <c r="K41" i="62" s="1"/>
  <c r="F42" i="62"/>
  <c r="K42" i="62" s="1"/>
  <c r="F43" i="62"/>
  <c r="D43" i="62" s="1"/>
  <c r="E43" i="62" s="1"/>
  <c r="F44" i="62"/>
  <c r="D44" i="62" s="1"/>
  <c r="F45" i="62"/>
  <c r="K45" i="62" s="1"/>
  <c r="F46" i="62"/>
  <c r="K46" i="62" s="1"/>
  <c r="F47" i="62"/>
  <c r="K47" i="62" s="1"/>
  <c r="F48" i="62"/>
  <c r="K48" i="62" s="1"/>
  <c r="F49" i="62"/>
  <c r="K49" i="62" s="1"/>
  <c r="F50" i="62"/>
  <c r="D50" i="62" s="1"/>
  <c r="F51" i="62"/>
  <c r="D51" i="62" s="1"/>
  <c r="E51" i="62" s="1"/>
  <c r="F52" i="62"/>
  <c r="D52" i="62" s="1"/>
  <c r="F53" i="62"/>
  <c r="K53" i="62" s="1"/>
  <c r="F54" i="62"/>
  <c r="K54" i="62" s="1"/>
  <c r="F63" i="62"/>
  <c r="K63" i="62" s="1"/>
  <c r="F64" i="62"/>
  <c r="K64" i="62" s="1"/>
  <c r="F65" i="62"/>
  <c r="K65" i="62" s="1"/>
  <c r="F66" i="62"/>
  <c r="D66" i="62" s="1"/>
  <c r="F67" i="62"/>
  <c r="D67" i="62" s="1"/>
  <c r="E67" i="62" s="1"/>
  <c r="F68" i="62"/>
  <c r="D68" i="62" s="1"/>
  <c r="F69" i="62"/>
  <c r="F70" i="62"/>
  <c r="F71" i="62"/>
  <c r="K71" i="62" s="1"/>
  <c r="F72" i="62"/>
  <c r="K72" i="62" s="1"/>
  <c r="F73" i="62"/>
  <c r="K73" i="62" s="1"/>
  <c r="F74" i="62"/>
  <c r="D74" i="62" s="1"/>
  <c r="F83" i="62"/>
  <c r="D83" i="62" s="1"/>
  <c r="E83" i="62" s="1"/>
  <c r="F84" i="62"/>
  <c r="D84" i="62" s="1"/>
  <c r="F85" i="62"/>
  <c r="F86" i="62"/>
  <c r="F87" i="62"/>
  <c r="K87" i="62" s="1"/>
  <c r="F88" i="62"/>
  <c r="D88" i="62" s="1"/>
  <c r="K88" i="62"/>
  <c r="F89" i="62"/>
  <c r="K89" i="62" s="1"/>
  <c r="F90" i="62"/>
  <c r="K90" i="62" s="1"/>
  <c r="F91" i="62"/>
  <c r="D91" i="62" s="1"/>
  <c r="E91" i="62" s="1"/>
  <c r="F92" i="62"/>
  <c r="D92" i="62" s="1"/>
  <c r="F93" i="62"/>
  <c r="F94" i="62"/>
  <c r="F103" i="62"/>
  <c r="K103" i="62" s="1"/>
  <c r="F104" i="62"/>
  <c r="K104" i="62" s="1"/>
  <c r="F105" i="62"/>
  <c r="K105" i="62" s="1"/>
  <c r="F106" i="62"/>
  <c r="K106" i="62" s="1"/>
  <c r="F107" i="62"/>
  <c r="D107" i="62" s="1"/>
  <c r="E107" i="62" s="1"/>
  <c r="F108" i="62"/>
  <c r="D108" i="62" s="1"/>
  <c r="F109" i="62"/>
  <c r="F110" i="62"/>
  <c r="F111" i="62"/>
  <c r="K111" i="62" s="1"/>
  <c r="F112" i="62"/>
  <c r="K112" i="62" s="1"/>
  <c r="F113" i="62"/>
  <c r="K113" i="62" s="1"/>
  <c r="F114" i="62"/>
  <c r="D114" i="62" s="1"/>
  <c r="F115" i="62"/>
  <c r="D115" i="62" s="1"/>
  <c r="E115" i="62" s="1"/>
  <c r="F116" i="62"/>
  <c r="D116" i="62" s="1"/>
  <c r="F126" i="62"/>
  <c r="F127" i="62"/>
  <c r="F128" i="62"/>
  <c r="K128" i="62" s="1"/>
  <c r="F129" i="62"/>
  <c r="K129" i="62" s="1"/>
  <c r="F130" i="62"/>
  <c r="K130" i="62" s="1"/>
  <c r="F131" i="62"/>
  <c r="D131" i="62" s="1"/>
  <c r="F132" i="62"/>
  <c r="D132" i="62" s="1"/>
  <c r="E132" i="62" s="1"/>
  <c r="F133" i="62"/>
  <c r="D133" i="62" s="1"/>
  <c r="F134" i="62"/>
  <c r="F135" i="62"/>
  <c r="F136" i="62"/>
  <c r="K136" i="62" s="1"/>
  <c r="F137" i="62"/>
  <c r="D137" i="62" s="1"/>
  <c r="F138" i="62"/>
  <c r="K138" i="62" s="1"/>
  <c r="F139" i="62"/>
  <c r="K139" i="62"/>
  <c r="C8" i="61"/>
  <c r="C9" i="61"/>
  <c r="C21" i="61"/>
  <c r="C31" i="61"/>
  <c r="C30" i="61" s="1"/>
  <c r="K92" i="62" l="1"/>
  <c r="K51" i="62"/>
  <c r="D49" i="62"/>
  <c r="E49" i="62" s="1"/>
  <c r="K18" i="62"/>
  <c r="K13" i="62"/>
  <c r="D13" i="62"/>
  <c r="E13" i="62" s="1"/>
  <c r="D44" i="21"/>
  <c r="P21" i="61"/>
  <c r="D105" i="62"/>
  <c r="E105" i="62" s="1"/>
  <c r="K11" i="62"/>
  <c r="D15" i="62"/>
  <c r="E15" i="62" s="1"/>
  <c r="D104" i="62"/>
  <c r="D87" i="62"/>
  <c r="E87" i="62" s="1"/>
  <c r="D128" i="62"/>
  <c r="E128" i="62" s="1"/>
  <c r="K108" i="62"/>
  <c r="K83" i="62"/>
  <c r="D48" i="62"/>
  <c r="K36" i="62"/>
  <c r="D136" i="62"/>
  <c r="E136" i="62" s="1"/>
  <c r="D89" i="62"/>
  <c r="E89" i="62" s="1"/>
  <c r="D73" i="62"/>
  <c r="E73" i="62" s="1"/>
  <c r="K26" i="62"/>
  <c r="K131" i="62"/>
  <c r="D129" i="62"/>
  <c r="K114" i="62"/>
  <c r="D111" i="62"/>
  <c r="E111" i="62" s="1"/>
  <c r="D106" i="62"/>
  <c r="D103" i="62"/>
  <c r="E103" i="62" s="1"/>
  <c r="K116" i="62"/>
  <c r="D40" i="62"/>
  <c r="D41" i="62"/>
  <c r="E41" i="62" s="1"/>
  <c r="D25" i="62"/>
  <c r="E25" i="62" s="1"/>
  <c r="D24" i="62"/>
  <c r="D10" i="62"/>
  <c r="D23" i="62"/>
  <c r="E23" i="62" s="1"/>
  <c r="K17" i="62"/>
  <c r="K137" i="62"/>
  <c r="K133" i="62"/>
  <c r="D130" i="62"/>
  <c r="E130" i="62" s="1"/>
  <c r="D72" i="62"/>
  <c r="K67" i="62"/>
  <c r="D65" i="62"/>
  <c r="E65" i="62" s="1"/>
  <c r="D64" i="62"/>
  <c r="D47" i="62"/>
  <c r="E47" i="62" s="1"/>
  <c r="K44" i="62"/>
  <c r="D42" i="62"/>
  <c r="K20" i="62"/>
  <c r="D138" i="62"/>
  <c r="E138" i="62" s="1"/>
  <c r="K115" i="62"/>
  <c r="D113" i="62"/>
  <c r="E113" i="62" s="1"/>
  <c r="D112" i="62"/>
  <c r="K107" i="62"/>
  <c r="K91" i="62"/>
  <c r="K84" i="62"/>
  <c r="K74" i="62"/>
  <c r="D71" i="62"/>
  <c r="E71" i="62" s="1"/>
  <c r="D63" i="62"/>
  <c r="E63" i="62" s="1"/>
  <c r="K52" i="62"/>
  <c r="K50" i="62"/>
  <c r="K132" i="62"/>
  <c r="K68" i="62"/>
  <c r="K66" i="62"/>
  <c r="K43" i="62"/>
  <c r="K19" i="62"/>
  <c r="D16" i="62"/>
  <c r="K127" i="62"/>
  <c r="D127" i="62"/>
  <c r="K110" i="62"/>
  <c r="D110" i="62"/>
  <c r="K86" i="62"/>
  <c r="D86" i="62"/>
  <c r="C7" i="61"/>
  <c r="K135" i="62"/>
  <c r="D135" i="62"/>
  <c r="K93" i="62"/>
  <c r="D93" i="62"/>
  <c r="E93" i="62" s="1"/>
  <c r="K70" i="62"/>
  <c r="D70" i="62"/>
  <c r="K126" i="62"/>
  <c r="D126" i="62"/>
  <c r="E126" i="62" s="1"/>
  <c r="K109" i="62"/>
  <c r="D109" i="62"/>
  <c r="E109" i="62" s="1"/>
  <c r="D90" i="62"/>
  <c r="K85" i="62"/>
  <c r="D85" i="62"/>
  <c r="E85" i="62" s="1"/>
  <c r="D139" i="62"/>
  <c r="K134" i="62"/>
  <c r="D134" i="62"/>
  <c r="E134" i="62" s="1"/>
  <c r="K94" i="62"/>
  <c r="D94" i="62"/>
  <c r="K69" i="62"/>
  <c r="D69" i="62"/>
  <c r="E69" i="62" s="1"/>
  <c r="D54" i="62"/>
  <c r="D46" i="62"/>
  <c r="D22" i="62"/>
  <c r="D53" i="62"/>
  <c r="E53" i="62" s="1"/>
  <c r="D45" i="62"/>
  <c r="E45" i="62" s="1"/>
  <c r="D37" i="62"/>
  <c r="E37" i="62" s="1"/>
  <c r="D21" i="62"/>
  <c r="E21" i="62" s="1"/>
  <c r="D38" i="62"/>
  <c r="D14" i="62"/>
  <c r="K71" i="21"/>
  <c r="D43" i="21" l="1"/>
  <c r="F44" i="21" s="1"/>
  <c r="E44" i="21"/>
  <c r="K43" i="21"/>
  <c r="F43" i="21" l="1"/>
  <c r="F45" i="21"/>
  <c r="E43" i="21"/>
  <c r="F46" i="21"/>
  <c r="L43" i="21" l="1"/>
  <c r="F39" i="62"/>
  <c r="K39" i="62" s="1"/>
  <c r="G35" i="62"/>
  <c r="G9" i="62" s="1"/>
  <c r="G7" i="62" l="1"/>
  <c r="F9" i="62"/>
  <c r="D9" i="62" s="1"/>
  <c r="E9" i="62" s="1"/>
  <c r="D39" i="62"/>
  <c r="E39" i="62" s="1"/>
  <c r="F35" i="62"/>
  <c r="D35" i="62" s="1"/>
  <c r="E35" i="62" s="1"/>
  <c r="K35" i="62" l="1"/>
  <c r="K9" i="62"/>
  <c r="F7" i="62"/>
  <c r="D7" i="62" s="1"/>
  <c r="E7" i="62" s="1"/>
  <c r="K7" i="62" l="1"/>
</calcChain>
</file>

<file path=xl/sharedStrings.xml><?xml version="1.0" encoding="utf-8"?>
<sst xmlns="http://schemas.openxmlformats.org/spreadsheetml/2006/main" count="9211" uniqueCount="586">
  <si>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</si>
  <si>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</si>
  <si>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</si>
  <si>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</si>
  <si>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</si>
  <si>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</si>
  <si>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</si>
  <si>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</si>
  <si>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</si>
  <si>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</si>
  <si>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</si>
  <si>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</si>
  <si>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</si>
  <si>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</si>
  <si>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</si>
  <si>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</si>
  <si>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</si>
  <si>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</si>
  <si>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</si>
  <si>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</si>
  <si>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</si>
  <si>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</si>
  <si>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</si>
  <si>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</si>
  <si>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会社</t>
  </si>
  <si>
    <t>その他</t>
  </si>
  <si>
    <t>法人有林</t>
  </si>
  <si>
    <t>個人</t>
  </si>
  <si>
    <t>単位　面積：ha、蓄積：1,000ｍ3</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</si>
  <si>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</si>
  <si>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</si>
  <si>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</si>
  <si>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</si>
  <si>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</si>
  <si>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</si>
  <si>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</si>
  <si>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</si>
  <si>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</si>
  <si>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</si>
  <si>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</si>
  <si>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</si>
  <si>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</si>
  <si>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</si>
  <si>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</si>
  <si>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</si>
  <si>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</si>
  <si>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</si>
  <si>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</si>
  <si>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</si>
  <si>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</si>
  <si>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</si>
  <si>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</si>
  <si>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</si>
  <si>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</si>
  <si>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</si>
  <si>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</si>
  <si>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</si>
  <si>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</si>
  <si>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</si>
  <si>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</si>
  <si>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</si>
  <si>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</si>
  <si>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</si>
  <si>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</si>
  <si>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</si>
  <si>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</si>
  <si>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</si>
  <si>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</si>
  <si>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</si>
  <si>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</si>
  <si>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</si>
  <si>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</si>
  <si>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</si>
  <si>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</si>
  <si>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</si>
  <si>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</si>
  <si>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</si>
  <si>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</si>
  <si>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</si>
  <si>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</si>
  <si>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</si>
  <si>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</si>
  <si>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</si>
  <si>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</si>
  <si>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</si>
  <si>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</si>
  <si>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</si>
  <si>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</si>
  <si>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</si>
  <si>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</si>
  <si>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</si>
  <si>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</si>
  <si>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</si>
  <si>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</si>
  <si>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</si>
  <si>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</si>
  <si>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</si>
  <si>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</si>
  <si>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</si>
  <si>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</si>
  <si>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</si>
  <si>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</si>
  <si>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</si>
  <si>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</si>
  <si>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</si>
  <si>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</si>
  <si>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</si>
  <si>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</si>
  <si>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</si>
  <si>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</si>
  <si>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</si>
  <si>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</si>
  <si>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</si>
  <si>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</si>
  <si>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</si>
  <si>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</si>
  <si>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</si>
  <si>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</si>
  <si>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</si>
  <si>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</si>
  <si>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</si>
  <si>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</si>
  <si>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</si>
  <si>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</si>
  <si>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</si>
  <si>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</si>
  <si>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</si>
  <si>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</si>
  <si>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</si>
  <si>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</si>
  <si>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</si>
  <si>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</si>
  <si>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</si>
  <si>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</si>
  <si>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</si>
  <si>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</si>
  <si>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</si>
  <si>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</si>
  <si>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</si>
  <si>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</si>
  <si>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</si>
  <si>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</si>
  <si>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</si>
  <si>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</si>
  <si>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</si>
  <si>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</si>
  <si>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</si>
  <si>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</si>
  <si>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</si>
  <si>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</si>
  <si>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</si>
  <si>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</si>
  <si>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</si>
  <si>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</si>
  <si>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</si>
  <si>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</si>
  <si>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</si>
  <si>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</si>
  <si>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</si>
  <si>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</si>
  <si>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</si>
  <si>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</si>
  <si>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</si>
  <si>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</si>
  <si>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</si>
  <si>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</si>
  <si>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</si>
  <si>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横浜町</t>
  </si>
  <si>
    <t xml:space="preserve">   注　　官行造林は除く。</t>
  </si>
  <si>
    <t>人          工          林</t>
  </si>
  <si>
    <t>天          然          林</t>
  </si>
  <si>
    <t>除     地</t>
  </si>
  <si>
    <t>むつ市</t>
  </si>
  <si>
    <t>大間町</t>
  </si>
  <si>
    <t>東通村</t>
  </si>
  <si>
    <t>風間浦村</t>
  </si>
  <si>
    <t>佐井村</t>
  </si>
  <si>
    <t xml:space="preserve">  国有林森林資源表（東青森林計画区）</t>
  </si>
  <si>
    <t>五所川原市</t>
  </si>
  <si>
    <t>深浦町</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</si>
  <si>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</si>
  <si>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</si>
  <si>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</si>
  <si>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</si>
  <si>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</si>
  <si>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</si>
  <si>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</si>
  <si>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</si>
  <si>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</si>
  <si>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</si>
  <si>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</si>
  <si>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</si>
  <si>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</si>
  <si>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</si>
  <si>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</si>
  <si>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</si>
  <si>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</si>
  <si>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</si>
  <si>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</si>
  <si>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</si>
  <si>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</si>
  <si>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</si>
  <si>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</si>
  <si>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官行造林</t>
  </si>
  <si>
    <t>三戸町</t>
  </si>
  <si>
    <t>更新困難地</t>
    <phoneticPr fontId="3"/>
  </si>
  <si>
    <t>伐採跡地</t>
    <phoneticPr fontId="3"/>
  </si>
  <si>
    <t>未立木地</t>
    <phoneticPr fontId="3"/>
  </si>
  <si>
    <t>無      立      木     地</t>
    <phoneticPr fontId="3"/>
  </si>
  <si>
    <t>区　　　　　　　分</t>
  </si>
  <si>
    <t>総　　　　数</t>
  </si>
  <si>
    <t>公　　　　　　　　　　有　　　　　　　　　　林</t>
  </si>
  <si>
    <t>私　　　　　          　　　　　有　　　　　　　　　　          林</t>
  </si>
  <si>
    <t>市町村有林</t>
  </si>
  <si>
    <t>財産区有林</t>
  </si>
  <si>
    <t>会社有林</t>
  </si>
  <si>
    <t>その他法人有林</t>
  </si>
  <si>
    <t>個人有林</t>
  </si>
  <si>
    <t>十和田市</t>
  </si>
  <si>
    <t>三沢市</t>
  </si>
  <si>
    <t>野辺地町</t>
  </si>
  <si>
    <t>七戸町</t>
  </si>
  <si>
    <t>東北町</t>
  </si>
  <si>
    <t>六戸町</t>
  </si>
  <si>
    <t>２</t>
  </si>
  <si>
    <t>３</t>
  </si>
  <si>
    <t>三八上北森林計画区</t>
  </si>
  <si>
    <t>木</t>
  </si>
  <si>
    <t>５齢級</t>
  </si>
  <si>
    <t>６齢級</t>
  </si>
  <si>
    <t>７齢級</t>
  </si>
  <si>
    <t>８齢級</t>
  </si>
  <si>
    <t>９齢級</t>
  </si>
  <si>
    <t>10齢級</t>
  </si>
  <si>
    <t>11齢級</t>
  </si>
  <si>
    <t>12齢級</t>
  </si>
  <si>
    <t>13齢級</t>
  </si>
  <si>
    <t>14齢級</t>
  </si>
  <si>
    <t>15齢級</t>
  </si>
  <si>
    <t>16齢級</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</si>
  <si>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</si>
  <si>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</si>
  <si>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</si>
  <si>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</si>
  <si>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</si>
  <si>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</si>
  <si>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</si>
  <si>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</si>
  <si>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</si>
  <si>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</si>
  <si>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</si>
  <si>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</si>
  <si>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</si>
  <si>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</si>
  <si>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</si>
  <si>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</si>
  <si>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</si>
  <si>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</si>
  <si>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</si>
  <si>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</si>
  <si>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</si>
  <si>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</si>
  <si>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</si>
  <si>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</si>
  <si>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</si>
  <si>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</si>
  <si>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</si>
  <si>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</si>
  <si>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</si>
  <si>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</si>
  <si>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</si>
  <si>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</si>
  <si>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</si>
  <si>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</si>
  <si>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</si>
  <si>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</si>
  <si>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</si>
  <si>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</si>
  <si>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伐採跡地</t>
    <phoneticPr fontId="3"/>
  </si>
  <si>
    <t>未立木地</t>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</si>
  <si>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</si>
  <si>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</si>
  <si>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</si>
  <si>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</si>
  <si>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</si>
  <si>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</si>
  <si>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</si>
  <si>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</si>
  <si>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</si>
  <si>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</si>
  <si>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</si>
  <si>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</si>
  <si>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</si>
  <si>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</si>
  <si>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</si>
  <si>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</si>
  <si>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</si>
  <si>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</si>
  <si>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</si>
  <si>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</si>
  <si>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</si>
  <si>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</si>
  <si>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</si>
  <si>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</si>
  <si>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</si>
  <si>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</si>
  <si>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</si>
  <si>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</si>
  <si>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</si>
  <si>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</si>
  <si>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</si>
  <si>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</si>
  <si>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</si>
  <si>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</si>
  <si>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</si>
  <si>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</si>
  <si>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</si>
  <si>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</si>
  <si>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</si>
  <si>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</si>
  <si>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</si>
  <si>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</si>
  <si>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※官行造林は除く</t>
    <rPh sb="1" eb="2">
      <t>カン</t>
    </rPh>
    <rPh sb="2" eb="3">
      <t>コウ</t>
    </rPh>
    <rPh sb="3" eb="5">
      <t>ゾウリン</t>
    </rPh>
    <rPh sb="6" eb="7">
      <t>ノゾ</t>
    </rPh>
    <phoneticPr fontId="3"/>
  </si>
  <si>
    <t>総    数</t>
    <phoneticPr fontId="3"/>
  </si>
  <si>
    <t>無      立      木      地</t>
    <phoneticPr fontId="3"/>
  </si>
  <si>
    <t>水</t>
  </si>
  <si>
    <t>魚つき</t>
    <rPh sb="0" eb="1">
      <t>ウオ</t>
    </rPh>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</si>
  <si>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</si>
  <si>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</si>
  <si>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</si>
  <si>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</si>
  <si>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</si>
  <si>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</si>
  <si>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</si>
  <si>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</si>
  <si>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</si>
  <si>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</si>
  <si>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</si>
  <si>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</si>
  <si>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</si>
  <si>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</si>
  <si>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</si>
  <si>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</si>
  <si>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</si>
  <si>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</si>
  <si>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</si>
  <si>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</si>
  <si>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</si>
  <si>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</si>
  <si>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</si>
  <si>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</si>
  <si>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</si>
  <si>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</si>
  <si>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</si>
  <si>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</si>
  <si>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</si>
  <si>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</si>
  <si>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</si>
  <si>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</si>
  <si>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</si>
  <si>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</si>
  <si>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</si>
  <si>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</si>
  <si>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</si>
  <si>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</si>
  <si>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</si>
  <si>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</si>
  <si>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</si>
  <si>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</si>
  <si>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</si>
  <si>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</si>
  <si>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</si>
  <si>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</si>
  <si>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</si>
  <si>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</si>
  <si>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</si>
  <si>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■国有林森林資源表（県　合　計）</t>
    <phoneticPr fontId="3"/>
  </si>
  <si>
    <t>立                         木                         地</t>
    <phoneticPr fontId="3"/>
  </si>
  <si>
    <t>■国有林森林資源表（三八上北森林計画区）</t>
    <phoneticPr fontId="3"/>
  </si>
  <si>
    <t>六ヶ所村</t>
    <phoneticPr fontId="3"/>
  </si>
  <si>
    <t>■国有林森林資源表（下北森林計画区）</t>
    <phoneticPr fontId="3"/>
  </si>
  <si>
    <t>立                         木                         地</t>
    <phoneticPr fontId="3"/>
  </si>
  <si>
    <t>無      立      木      地</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</si>
  <si>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</si>
  <si>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</si>
  <si>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</si>
  <si>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</si>
  <si>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■樹種別、齢級別森林資源表</t>
    <phoneticPr fontId="3"/>
  </si>
  <si>
    <t>総  数</t>
    <phoneticPr fontId="3"/>
  </si>
  <si>
    <t>単位　面積：ha、蓄積：1,000ｍ3</t>
    <phoneticPr fontId="3"/>
  </si>
  <si>
    <t>無     立     木     地</t>
    <phoneticPr fontId="3"/>
  </si>
  <si>
    <t>更  新</t>
    <phoneticPr fontId="3"/>
  </si>
  <si>
    <t>区　  　分</t>
    <phoneticPr fontId="3"/>
  </si>
  <si>
    <t>区分</t>
    <phoneticPr fontId="3"/>
  </si>
  <si>
    <t>保安林</t>
    <phoneticPr fontId="3"/>
  </si>
  <si>
    <t>国立公園</t>
    <phoneticPr fontId="3"/>
  </si>
  <si>
    <t>国定公園</t>
    <phoneticPr fontId="3"/>
  </si>
  <si>
    <t>県立自然公園</t>
    <phoneticPr fontId="3"/>
  </si>
  <si>
    <t>立                         木                         地</t>
    <phoneticPr fontId="3"/>
  </si>
  <si>
    <t>無      立      木      地</t>
    <phoneticPr fontId="3"/>
  </si>
  <si>
    <t>伐採跡地</t>
    <phoneticPr fontId="3"/>
  </si>
  <si>
    <t>未立木地</t>
    <phoneticPr fontId="3"/>
  </si>
  <si>
    <t>■民有林森林資源表（下北森林計画区）</t>
    <phoneticPr fontId="3"/>
  </si>
  <si>
    <t>■民有林森林資源表（津軽森林計画区）</t>
    <phoneticPr fontId="3"/>
  </si>
  <si>
    <t>■民有林森林資源表（県　合　計）</t>
    <phoneticPr fontId="3"/>
  </si>
  <si>
    <t>■民有林森林資源表（三八上北森林計画区）</t>
    <phoneticPr fontId="3"/>
  </si>
  <si>
    <t>■民有林森林資源表（東青森林計画区）</t>
    <phoneticPr fontId="3"/>
  </si>
  <si>
    <t>総土地 面積</t>
    <phoneticPr fontId="3"/>
  </si>
  <si>
    <t>無 立   木 地</t>
    <phoneticPr fontId="3"/>
  </si>
  <si>
    <t>更新       困難地</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</si>
  <si>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</si>
  <si>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</si>
  <si>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</si>
  <si>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</si>
  <si>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</si>
  <si>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</si>
  <si>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</si>
  <si>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</si>
  <si>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</si>
  <si>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</si>
  <si>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</si>
  <si>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</si>
  <si>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</si>
  <si>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</si>
  <si>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</si>
  <si>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</si>
  <si>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</si>
  <si>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</si>
  <si>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</si>
  <si>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</si>
  <si>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中南地域県民局</t>
    <rPh sb="0" eb="1">
      <t>ナカ</t>
    </rPh>
    <rPh sb="1" eb="2">
      <t>ミナミ</t>
    </rPh>
    <rPh sb="2" eb="4">
      <t>チイキ</t>
    </rPh>
    <rPh sb="4" eb="7">
      <t>ケンミンキョク</t>
    </rPh>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</si>
  <si>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</si>
  <si>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</si>
  <si>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</si>
  <si>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</si>
  <si>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</si>
  <si>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</si>
  <si>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</si>
  <si>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</si>
  <si>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</si>
  <si>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機構</t>
    <rPh sb="0" eb="2">
      <t>キコウ</t>
    </rPh>
    <phoneticPr fontId="3"/>
  </si>
  <si>
    <t>蓄積（千m3)</t>
    <rPh sb="0" eb="2">
      <t>チクセキ</t>
    </rPh>
    <rPh sb="3" eb="4">
      <t>セン</t>
    </rPh>
    <phoneticPr fontId="3"/>
  </si>
  <si>
    <t>今別町</t>
    <rPh sb="0" eb="1">
      <t>イマ</t>
    </rPh>
    <rPh sb="1" eb="2">
      <t>ベツ</t>
    </rPh>
    <rPh sb="2" eb="3">
      <t>マチ</t>
    </rPh>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</si>
  <si>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</si>
  <si>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</si>
  <si>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</si>
  <si>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</si>
  <si>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</si>
  <si>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</si>
  <si>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</si>
  <si>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Ｈ30</t>
  </si>
  <si>
    <t>Ｒ１</t>
  </si>
  <si>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8"/>
  </si>
  <si>
    <t>森林計画を立てるための調査年度末のものです。</t>
    <rPh sb="0" eb="2">
      <t>シンリン</t>
    </rPh>
    <rPh sb="2" eb="4">
      <t>ケイカク</t>
    </rPh>
    <rPh sb="5" eb="6">
      <t>タ</t>
    </rPh>
    <rPh sb="11" eb="13">
      <t>チョウサ</t>
    </rPh>
    <rPh sb="13" eb="15">
      <t>ネンド</t>
    </rPh>
    <rPh sb="15" eb="16">
      <t>マツ</t>
    </rPh>
    <phoneticPr fontId="8"/>
  </si>
  <si>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8"/>
  </si>
  <si>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8"/>
  </si>
  <si>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8"/>
  </si>
  <si>
    <t>もの又は省略したものは「・・・」で表示しました。</t>
    <rPh sb="2" eb="3">
      <t>マタ</t>
    </rPh>
    <rPh sb="4" eb="6">
      <t>ショウリャク</t>
    </rPh>
    <rPh sb="17" eb="19">
      <t>ヒョウジ</t>
    </rPh>
    <phoneticPr fontId="8"/>
  </si>
  <si>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8"/>
  </si>
  <si>
    <t>ます。</t>
  </si>
  <si>
    <t>その他異例に属するものは欄外に説明を付けました。</t>
    <rPh sb="2" eb="3">
      <t>タ</t>
    </rPh>
    <rPh sb="3" eb="5">
      <t>イレイ</t>
    </rPh>
    <rPh sb="6" eb="7">
      <t>ゾク</t>
    </rPh>
    <rPh sb="12" eb="14">
      <t>ランガイ</t>
    </rPh>
    <rPh sb="15" eb="17">
      <t>セツメイ</t>
    </rPh>
    <rPh sb="18" eb="19">
      <t>ツ</t>
    </rPh>
    <phoneticPr fontId="8"/>
  </si>
  <si>
    <t>この統計数値の有効期間は以下のとおりです。</t>
    <rPh sb="2" eb="4">
      <t>トウケイ</t>
    </rPh>
    <rPh sb="4" eb="6">
      <t>スウチ</t>
    </rPh>
    <rPh sb="7" eb="9">
      <t>ユウコウ</t>
    </rPh>
    <rPh sb="9" eb="11">
      <t>キカン</t>
    </rPh>
    <rPh sb="12" eb="14">
      <t>イカ</t>
    </rPh>
    <phoneticPr fontId="8"/>
  </si>
  <si>
    <t>面積</t>
    <rPh sb="0" eb="2">
      <t>メンセキ</t>
    </rPh>
    <phoneticPr fontId="3"/>
  </si>
  <si>
    <t>比率</t>
    <rPh sb="0" eb="2">
      <t>ヒリツ</t>
    </rPh>
    <phoneticPr fontId="3"/>
  </si>
  <si>
    <t>国有林（官行造林含む）</t>
    <rPh sb="0" eb="3">
      <t>コクユウリン</t>
    </rPh>
    <rPh sb="4" eb="5">
      <t>カン</t>
    </rPh>
    <rPh sb="5" eb="6">
      <t>コウ</t>
    </rPh>
    <rPh sb="6" eb="8">
      <t>ゾウリン</t>
    </rPh>
    <rPh sb="8" eb="9">
      <t>フク</t>
    </rPh>
    <phoneticPr fontId="3"/>
  </si>
  <si>
    <t>蓄積</t>
    <rPh sb="0" eb="2">
      <t>チクセキ</t>
    </rPh>
    <phoneticPr fontId="3"/>
  </si>
  <si>
    <t>Ｈ30</t>
    <phoneticPr fontId="3"/>
  </si>
  <si>
    <t>■制限林普通林森林資源表 （県　合　計）</t>
    <phoneticPr fontId="3"/>
  </si>
  <si>
    <t>砂防指定地</t>
    <rPh sb="0" eb="2">
      <t>サボウ</t>
    </rPh>
    <rPh sb="2" eb="4">
      <t>シテイ</t>
    </rPh>
    <rPh sb="4" eb="5">
      <t>チ</t>
    </rPh>
    <phoneticPr fontId="3"/>
  </si>
  <si>
    <t>その他</t>
    <rPh sb="2" eb="3">
      <t>タ</t>
    </rPh>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</si>
  <si>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</si>
  <si>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</si>
  <si>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</si>
  <si>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地域農林水産部小計</t>
  </si>
  <si>
    <t>■制限林普通林森林資源表(三八上北森林計画区) つづき</t>
    <phoneticPr fontId="3"/>
  </si>
  <si>
    <t>上北地域県民局</t>
  </si>
  <si>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</si>
  <si>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</si>
  <si>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</si>
  <si>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</si>
  <si>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</si>
  <si>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平川市</t>
  </si>
  <si>
    <t>■制限林普通林森林資源表(津軽森林計画区) つづき</t>
    <phoneticPr fontId="3"/>
  </si>
  <si>
    <t>西北地域県民局</t>
  </si>
  <si>
    <t>鰺ヶ沢町</t>
  </si>
  <si>
    <t>中泊町</t>
  </si>
  <si>
    <t>Ｒ２</t>
    <phoneticPr fontId="3"/>
  </si>
  <si>
    <t>-</t>
  </si>
  <si>
    <t>■森　林　現　況(津軽森林計画区) つづき</t>
    <phoneticPr fontId="3"/>
  </si>
  <si>
    <t>中南地域県民局</t>
  </si>
  <si>
    <t>■森　林　現　況(津軽森林計画区)</t>
    <phoneticPr fontId="3"/>
  </si>
  <si>
    <t>■森　林　現　況(東青森林計画区)</t>
    <phoneticPr fontId="3"/>
  </si>
  <si>
    <t>■森　林　現　況(下北森林計画区)</t>
    <phoneticPr fontId="3"/>
  </si>
  <si>
    <t>■森　林　現　況(三八上北森林計画区) つづき</t>
    <phoneticPr fontId="3"/>
  </si>
  <si>
    <t>三八地域県民局</t>
  </si>
  <si>
    <t>■森　林　現　況(県合計・三八上北森林計画区)</t>
    <phoneticPr fontId="3"/>
  </si>
  <si>
    <t>■民有林森林資源表（津軽森林計画区)　つづき</t>
    <phoneticPr fontId="3"/>
  </si>
  <si>
    <t>■民有林森林資源表（三八上北森林計画区)　つづき</t>
    <phoneticPr fontId="3"/>
  </si>
  <si>
    <t>(中泊町)</t>
    <phoneticPr fontId="3"/>
  </si>
  <si>
    <t>(鶴田町)</t>
    <phoneticPr fontId="3"/>
  </si>
  <si>
    <t>(深浦町)</t>
    <phoneticPr fontId="3"/>
  </si>
  <si>
    <t>(鰺ヶ沢町)</t>
    <phoneticPr fontId="3"/>
  </si>
  <si>
    <t>(つがる市)</t>
    <phoneticPr fontId="3"/>
  </si>
  <si>
    <t>(五所川原市)</t>
    <phoneticPr fontId="3"/>
  </si>
  <si>
    <t>(西北地域県民局 地域農林水産部)</t>
    <phoneticPr fontId="3"/>
  </si>
  <si>
    <t>(大鰐町)</t>
    <phoneticPr fontId="3"/>
  </si>
  <si>
    <t>(西目屋村)</t>
    <phoneticPr fontId="3"/>
  </si>
  <si>
    <t>(平川市)</t>
    <phoneticPr fontId="3"/>
  </si>
  <si>
    <t>(黒石市)</t>
    <phoneticPr fontId="3"/>
  </si>
  <si>
    <t>(弘前市)</t>
    <phoneticPr fontId="3"/>
  </si>
  <si>
    <t>(中南地域県民局 地域農林水産部)</t>
    <phoneticPr fontId="3"/>
  </si>
  <si>
    <t>(津軽森林計画区)</t>
    <phoneticPr fontId="3"/>
  </si>
  <si>
    <t>(外ヶ浜町)</t>
    <phoneticPr fontId="3"/>
  </si>
  <si>
    <t>(蓬田村)</t>
    <phoneticPr fontId="3"/>
  </si>
  <si>
    <t>(今別町)</t>
    <phoneticPr fontId="3"/>
  </si>
  <si>
    <t>(平内町)</t>
    <phoneticPr fontId="3"/>
  </si>
  <si>
    <t>(青森市)</t>
    <phoneticPr fontId="3"/>
  </si>
  <si>
    <t>(東青森林計画区)</t>
    <phoneticPr fontId="3"/>
  </si>
  <si>
    <t>(佐井村)</t>
    <phoneticPr fontId="3"/>
  </si>
  <si>
    <t>(風間浦村)</t>
    <phoneticPr fontId="3"/>
  </si>
  <si>
    <t>(東通村)</t>
    <phoneticPr fontId="3"/>
  </si>
  <si>
    <t>(大間町)</t>
    <phoneticPr fontId="3"/>
  </si>
  <si>
    <t>(むつ市)</t>
    <phoneticPr fontId="3"/>
  </si>
  <si>
    <t>(下北森林計画区)</t>
    <phoneticPr fontId="3"/>
  </si>
  <si>
    <t>(おいらせ町)</t>
    <phoneticPr fontId="3"/>
  </si>
  <si>
    <t>(六ヶ所村)</t>
    <phoneticPr fontId="3"/>
  </si>
  <si>
    <t>(東北町)</t>
    <phoneticPr fontId="3"/>
  </si>
  <si>
    <t>(横浜町)</t>
    <phoneticPr fontId="3"/>
  </si>
  <si>
    <t>(六戸町)</t>
    <phoneticPr fontId="3"/>
  </si>
  <si>
    <t>(七戸町)</t>
    <phoneticPr fontId="3"/>
  </si>
  <si>
    <t>(野辺地町)</t>
    <phoneticPr fontId="3"/>
  </si>
  <si>
    <t>(三沢市)</t>
    <phoneticPr fontId="3"/>
  </si>
  <si>
    <t>(十和田市)</t>
    <phoneticPr fontId="3"/>
  </si>
  <si>
    <t>(上北地域県民局 地域農林水産部)</t>
    <phoneticPr fontId="3"/>
  </si>
  <si>
    <t>(新郷村)</t>
    <phoneticPr fontId="3"/>
  </si>
  <si>
    <t>(階上町)</t>
    <phoneticPr fontId="3"/>
  </si>
  <si>
    <t>(南部町)</t>
    <phoneticPr fontId="3"/>
  </si>
  <si>
    <t>(田子町)</t>
    <phoneticPr fontId="3"/>
  </si>
  <si>
    <t>(五戸町)</t>
    <phoneticPr fontId="3"/>
  </si>
  <si>
    <t>(三戸町)</t>
    <phoneticPr fontId="3"/>
  </si>
  <si>
    <t>(八戸市)</t>
    <phoneticPr fontId="3"/>
  </si>
  <si>
    <t>(三八地域県民局 地域農林水産部)</t>
    <phoneticPr fontId="3"/>
  </si>
  <si>
    <t>(三八上北森林計画区)</t>
    <phoneticPr fontId="3"/>
  </si>
  <si>
    <t>(県　合　計)</t>
    <phoneticPr fontId="3"/>
  </si>
  <si>
    <t>■所有形態別森林資源表(西北地域県民局 地域農林水産部)</t>
    <phoneticPr fontId="3"/>
  </si>
  <si>
    <t>■所有形態別森林資源表(中南地域県民局 地域農林水産部)</t>
    <phoneticPr fontId="3"/>
  </si>
  <si>
    <t>■所有形態別森林資源表(津軽森林計画区)</t>
    <phoneticPr fontId="3"/>
  </si>
  <si>
    <t>■所有形態別森林資源表(東青森林計画区)</t>
    <phoneticPr fontId="3"/>
  </si>
  <si>
    <t>■所有形態別森林資源表(下北森林計画区)</t>
    <phoneticPr fontId="3"/>
  </si>
  <si>
    <t>■所有形態別森林資源表(上北地域県民局 地域農林水産部)</t>
    <phoneticPr fontId="3"/>
  </si>
  <si>
    <t>■所有形態別森林資源表(三八地域県民局 地域農林水産部)</t>
    <phoneticPr fontId="3"/>
  </si>
  <si>
    <t>■所有形態別森林資源表(三八上北森林計画区)</t>
    <phoneticPr fontId="3"/>
  </si>
  <si>
    <t>■所有形態別森林資源表(県　合　計)</t>
    <phoneticPr fontId="3"/>
  </si>
  <si>
    <t>■所有形態別森林資源表(西北地域県民局 地域農林水産部 市町村別内訳)</t>
    <phoneticPr fontId="3"/>
  </si>
  <si>
    <t>■所有形態別森林資源表(中南地域県民局 地域農林水産部 市町村別内訳)</t>
    <phoneticPr fontId="3"/>
  </si>
  <si>
    <t>■所有形態別森林資源表(東青森林計画区 市町村別内訳)</t>
    <phoneticPr fontId="3"/>
  </si>
  <si>
    <t>■所有形態別森林資源表(下北森林計画区 市町村別内訳)</t>
    <phoneticPr fontId="3"/>
  </si>
  <si>
    <t>■所有形態別森林資源表(上北地域県民局 地域農林水産部 市町村別内訳)</t>
    <phoneticPr fontId="3"/>
  </si>
  <si>
    <t>■所有形態別森林資源表(三八地域県民局 地域農林水産部 市町村別内訳)</t>
    <phoneticPr fontId="3"/>
  </si>
  <si>
    <t xml:space="preserve"> ■制限林普通林森林資源表 (西北地域県民局 地域農林水産部)</t>
    <phoneticPr fontId="3"/>
  </si>
  <si>
    <t xml:space="preserve"> ■制限林普通林森林資源表 (中南地域県民局 地域農林水産部)</t>
    <phoneticPr fontId="3"/>
  </si>
  <si>
    <t xml:space="preserve"> ■制限林普通林森林資源表 (津軽森林計画区)</t>
    <phoneticPr fontId="3"/>
  </si>
  <si>
    <t xml:space="preserve"> ■制限林普通林森林資源表 (東青森林計画区)</t>
    <phoneticPr fontId="3"/>
  </si>
  <si>
    <t xml:space="preserve"> ■制限林普通林森林資源表 (下北森林計画区)</t>
    <phoneticPr fontId="3"/>
  </si>
  <si>
    <t xml:space="preserve"> ■制限林普通林森林資源表 (上北地域県民局 地域農林水産部)</t>
    <phoneticPr fontId="3"/>
  </si>
  <si>
    <t xml:space="preserve"> ■制限林普通林森林資源表 (三八地域県民局 地域農林水産部)</t>
    <phoneticPr fontId="3"/>
  </si>
  <si>
    <t xml:space="preserve"> ■制限林普通林森林資源表 (三八上北森林計画区)</t>
    <phoneticPr fontId="3"/>
  </si>
  <si>
    <t xml:space="preserve"> ■制限林普通林森林資源表 (県　合　計)</t>
    <phoneticPr fontId="3"/>
  </si>
  <si>
    <t xml:space="preserve">    -</t>
  </si>
  <si>
    <t>　　資料　　総土地面積：国土地理院（R2.1.1）</t>
    <phoneticPr fontId="3"/>
  </si>
  <si>
    <t>国有林+官行造林</t>
    <rPh sb="0" eb="3">
      <t>コクユウリン</t>
    </rPh>
    <rPh sb="4" eb="5">
      <t>カン</t>
    </rPh>
    <rPh sb="5" eb="6">
      <t>コウ</t>
    </rPh>
    <rPh sb="6" eb="8">
      <t>ゾウリン</t>
    </rPh>
    <phoneticPr fontId="3"/>
  </si>
  <si>
    <t>　　　　 　　　西北地域県民局地域農林水産部の総土地面積総数には板柳町4,188haを加算した。</t>
    <rPh sb="8" eb="9">
      <t>ニシ</t>
    </rPh>
    <rPh sb="10" eb="12">
      <t>チイキ</t>
    </rPh>
    <rPh sb="12" eb="15">
      <t>ケンミンキョク</t>
    </rPh>
    <rPh sb="15" eb="17">
      <t>チイキ</t>
    </rPh>
    <rPh sb="17" eb="19">
      <t>ノウリン</t>
    </rPh>
    <rPh sb="19" eb="22">
      <t>スイサンブ</t>
    </rPh>
    <rPh sb="23" eb="24">
      <t>ソウ</t>
    </rPh>
    <phoneticPr fontId="3"/>
  </si>
  <si>
    <t>　　      　　中南地域県民局地域農林水産部の総土地面積総数には藤崎町3,729ha、田舎館村2,235haを加算した。</t>
    <rPh sb="12" eb="14">
      <t>チイキ</t>
    </rPh>
    <rPh sb="14" eb="16">
      <t>ケンミン</t>
    </rPh>
    <rPh sb="16" eb="17">
      <t>キョク</t>
    </rPh>
    <rPh sb="17" eb="19">
      <t>チイキ</t>
    </rPh>
    <rPh sb="19" eb="21">
      <t>ノウリン</t>
    </rPh>
    <rPh sb="21" eb="23">
      <t>スイサン</t>
    </rPh>
    <rPh sb="23" eb="24">
      <t>ブ</t>
    </rPh>
    <phoneticPr fontId="3"/>
  </si>
  <si>
    <t>Ｒ３</t>
    <phoneticPr fontId="3"/>
  </si>
  <si>
    <t>マツ類</t>
    <rPh sb="2" eb="3">
      <t>ルイ</t>
    </rPh>
    <phoneticPr fontId="3"/>
  </si>
  <si>
    <t>カラマツ</t>
    <phoneticPr fontId="3"/>
  </si>
  <si>
    <t>その他針</t>
    <rPh sb="2" eb="3">
      <t>タ</t>
    </rPh>
    <rPh sb="3" eb="4">
      <t>ハリ</t>
    </rPh>
    <phoneticPr fontId="3"/>
  </si>
  <si>
    <t>広葉樹</t>
    <rPh sb="0" eb="3">
      <t>コウヨウジュ</t>
    </rPh>
    <phoneticPr fontId="3"/>
  </si>
  <si>
    <t>南部</t>
    <rPh sb="0" eb="2">
      <t>ナンブ</t>
    </rPh>
    <phoneticPr fontId="3"/>
  </si>
  <si>
    <t>津軽</t>
    <rPh sb="0" eb="2">
      <t>ツガル</t>
    </rPh>
    <phoneticPr fontId="3"/>
  </si>
  <si>
    <t>令和５年５月</t>
    <rPh sb="0" eb="2">
      <t>レイワ</t>
    </rPh>
    <rPh sb="3" eb="4">
      <t>ネン</t>
    </rPh>
    <rPh sb="5" eb="6">
      <t>ガツ</t>
    </rPh>
    <phoneticPr fontId="8"/>
  </si>
  <si>
    <t>令和５年４月　１日　から</t>
    <rPh sb="0" eb="2">
      <t>レイワ</t>
    </rPh>
    <rPh sb="3" eb="4">
      <t>ネン</t>
    </rPh>
    <rPh sb="5" eb="6">
      <t>ガツ</t>
    </rPh>
    <rPh sb="8" eb="9">
      <t>ニチ</t>
    </rPh>
    <phoneticPr fontId="8"/>
  </si>
  <si>
    <t>令和６年３月３１日　まで</t>
    <rPh sb="0" eb="2">
      <t>レイワ</t>
    </rPh>
    <rPh sb="3" eb="4">
      <t>ネン</t>
    </rPh>
    <rPh sb="5" eb="6">
      <t>ガツ</t>
    </rPh>
    <rPh sb="8" eb="9">
      <t>ニチ</t>
    </rPh>
    <phoneticPr fontId="8"/>
  </si>
  <si>
    <t>あり、令和５年４月１日現在のものです。</t>
    <rPh sb="3" eb="5">
      <t>レイワ</t>
    </rPh>
    <rPh sb="6" eb="7">
      <t>ネン</t>
    </rPh>
    <rPh sb="8" eb="9">
      <t>ガツ</t>
    </rPh>
    <rPh sb="10" eb="13">
      <t>ニチゲンザイ</t>
    </rPh>
    <phoneticPr fontId="8"/>
  </si>
  <si>
    <t>　青森県の森林は、「民有林」は主として三八上北地方に分布し、「国有林」は主として下北及び津軽半島、秋田県境付近に広く分布しています。その面積は634,430haで、県土面積の65.8％に当たり、そのうち民有林は238,467haで全森林の37.6％、国有林（官行造林含む）は395,963haで62.4％を占めています。その蓄積は127,945千ｍ3で、そのうち民有林は53,615千ｍ3、国有林（官行造林含む）は74,334千ｍ3で１ｈａ当たりの蓄積は民有林は225ｍ3、国有林は188ｍ3となっております。森林の構成状況は民有林と国有林では全く対照的で、民有林は９～１４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55" eb="257">
      <t>シンリン</t>
    </rPh>
    <rPh sb="263" eb="266">
      <t>ミンユウリン</t>
    </rPh>
    <rPh sb="267" eb="270">
      <t>コクユウリン</t>
    </rPh>
    <rPh sb="287" eb="288">
      <t>レイ</t>
    </rPh>
    <rPh sb="288" eb="289">
      <t>キュウ</t>
    </rPh>
    <rPh sb="293" eb="295">
      <t>ジンコウ</t>
    </rPh>
    <phoneticPr fontId="3"/>
  </si>
  <si>
    <t>R４</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</si>
</sst>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0.0;[Red]\-#,##0.0"/>
    <numFmt numFmtId="182" formatCode="0.0_);[Red]\(0.0\)"/>
  </numFmts>
  <fonts count="26"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
      <sz val="11"/>
      <color indexed="64"/>
      <name val="ＭＳ Ｐゴシック"/>
      <family val="3"/>
      <charset val="128"/>
    </font>
    <font>
      <sz val="12"/>
      <color theme="1"/>
      <name val="ＭＳ Ｐゴシック"/>
      <family val="3"/>
      <charset val="128"/>
    </font>
    <font>
      <sz val="12"/>
      <color rgb="FFFFFF00"/>
      <name val="ＭＳ Ｐゴシック"/>
      <family val="3"/>
      <charset val="128"/>
    </font>
  </fonts>
  <fills count="3">
    <fill>
      <patternFill patternType="none"/>
    </fill>
    <fill>
      <patternFill patternType="gray125"/>
    </fill>
    <fill>
      <patternFill patternType="solid">
        <fgColor rgb="FFFFFF00"/>
        <bgColor indexed="64"/>
      </patternFill>
    </fill>
  </fills>
  <borders count="118">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8"/>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8"/>
      </left>
      <right style="thin">
        <color indexed="8"/>
      </right>
      <top/>
      <bottom style="medium">
        <color indexed="8"/>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8"/>
      </left>
      <right style="thin">
        <color indexed="8"/>
      </right>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style="thin">
        <color indexed="8"/>
      </top>
      <bottom style="thin">
        <color indexed="8"/>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36">
    <xf numFmtId="0" fontId="0" fillId="0" borderId="0" xfId="0"/>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4" fillId="0" borderId="0" xfId="0" applyFont="1"/>
    <xf numFmtId="0" fontId="2" fillId="0" borderId="2" xfId="0" applyFont="1" applyBorder="1" applyAlignment="1">
      <alignment horizontal="distributed"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0" fontId="2"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2" xfId="0" applyFont="1" applyBorder="1" applyAlignment="1">
      <alignment horizontal="center" vertical="center" shrinkToFit="1"/>
    </xf>
    <xf numFmtId="0" fontId="7"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pplyProtection="1">
      <alignment vertical="center"/>
      <protection locked="0"/>
    </xf>
    <xf numFmtId="0" fontId="8" fillId="0" borderId="13" xfId="0" applyFont="1" applyBorder="1" applyAlignment="1">
      <alignment horizontal="left" vertical="center"/>
    </xf>
    <xf numFmtId="0" fontId="8" fillId="0" borderId="6"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vertical="center"/>
    </xf>
    <xf numFmtId="0" fontId="8" fillId="0" borderId="15" xfId="0" applyFont="1" applyBorder="1" applyAlignment="1">
      <alignment vertical="center"/>
    </xf>
    <xf numFmtId="0" fontId="9" fillId="0" borderId="0" xfId="0" applyFont="1" applyAlignment="1">
      <alignment vertical="center"/>
    </xf>
    <xf numFmtId="0" fontId="2" fillId="0" borderId="20" xfId="0" applyFont="1" applyBorder="1" applyAlignment="1">
      <alignment vertical="center"/>
    </xf>
    <xf numFmtId="0" fontId="2" fillId="0" borderId="12" xfId="0" applyFont="1" applyBorder="1" applyAlignment="1">
      <alignment horizontal="center" vertical="center"/>
    </xf>
    <xf numFmtId="0" fontId="2" fillId="0" borderId="6" xfId="0" applyFont="1" applyBorder="1" applyAlignment="1">
      <alignment horizontal="distributed" vertical="center"/>
    </xf>
    <xf numFmtId="0" fontId="2" fillId="0" borderId="6" xfId="0" applyFont="1" applyBorder="1" applyAlignment="1">
      <alignment horizontal="center" vertical="center" shrinkToFit="1"/>
    </xf>
    <xf numFmtId="0" fontId="1" fillId="0" borderId="8" xfId="0" applyFont="1" applyBorder="1" applyAlignment="1">
      <alignment horizontal="distributed" vertical="center"/>
    </xf>
    <xf numFmtId="0" fontId="1" fillId="0" borderId="1" xfId="0" applyFont="1" applyBorder="1" applyAlignment="1">
      <alignment horizontal="distributed" vertical="center"/>
    </xf>
    <xf numFmtId="0" fontId="7" fillId="0" borderId="0" xfId="0" applyFont="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0" xfId="0" applyFont="1" applyBorder="1" applyAlignment="1">
      <alignment horizontal="distributed" vertical="center"/>
    </xf>
    <xf numFmtId="0" fontId="2" fillId="0" borderId="0" xfId="0" applyFont="1" applyBorder="1" applyAlignment="1">
      <alignment horizontal="center" vertical="center"/>
    </xf>
    <xf numFmtId="0" fontId="2" fillId="0" borderId="8" xfId="0" applyFont="1" applyBorder="1" applyAlignment="1">
      <alignment horizontal="centerContinuous" vertical="center"/>
    </xf>
    <xf numFmtId="0" fontId="2" fillId="0" borderId="22" xfId="0" applyFont="1" applyBorder="1" applyAlignment="1">
      <alignment horizontal="distributed" vertical="center"/>
    </xf>
    <xf numFmtId="0" fontId="2" fillId="0" borderId="23" xfId="0" applyFont="1" applyBorder="1" applyAlignment="1">
      <alignment horizontal="distributed" vertical="center"/>
    </xf>
    <xf numFmtId="0" fontId="12"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4" xfId="0" applyFont="1" applyBorder="1" applyAlignment="1">
      <alignment horizontal="center" vertical="center"/>
    </xf>
    <xf numFmtId="0" fontId="7" fillId="0" borderId="0"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vertical="center"/>
    </xf>
    <xf numFmtId="0" fontId="14"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7" fillId="0" borderId="25" xfId="0" applyFont="1" applyBorder="1" applyAlignment="1">
      <alignment horizontal="distributed" vertical="center"/>
    </xf>
    <xf numFmtId="0" fontId="7" fillId="0" borderId="26" xfId="0" applyFont="1" applyBorder="1" applyAlignment="1">
      <alignment horizontal="distributed" vertical="center"/>
    </xf>
    <xf numFmtId="0" fontId="7" fillId="0" borderId="28" xfId="0" applyFont="1" applyBorder="1" applyAlignment="1">
      <alignment vertical="center"/>
    </xf>
    <xf numFmtId="0" fontId="7" fillId="0" borderId="28" xfId="0" applyFont="1" applyBorder="1" applyAlignment="1">
      <alignment horizontal="distributed" vertical="center"/>
    </xf>
    <xf numFmtId="0" fontId="7" fillId="0" borderId="29" xfId="0" applyFont="1" applyBorder="1" applyAlignment="1">
      <alignment vertical="center"/>
    </xf>
    <xf numFmtId="0" fontId="7" fillId="0" borderId="30" xfId="0" applyFont="1" applyBorder="1" applyAlignment="1">
      <alignment horizontal="distributed" vertical="center"/>
    </xf>
    <xf numFmtId="176" fontId="4" fillId="0" borderId="0" xfId="0" applyNumberFormat="1" applyFont="1" applyBorder="1" applyAlignment="1">
      <alignment vertical="center"/>
    </xf>
    <xf numFmtId="0" fontId="7" fillId="0" borderId="31" xfId="0" applyFont="1" applyBorder="1" applyAlignment="1">
      <alignment vertical="center"/>
    </xf>
    <xf numFmtId="0" fontId="7" fillId="0" borderId="29" xfId="0" applyFont="1" applyBorder="1" applyAlignment="1">
      <alignment horizontal="distributed" vertical="center"/>
    </xf>
    <xf numFmtId="0" fontId="7" fillId="0" borderId="28" xfId="0" applyFont="1" applyBorder="1" applyAlignment="1">
      <alignment horizontal="center" vertical="center"/>
    </xf>
    <xf numFmtId="0" fontId="8" fillId="0" borderId="29" xfId="0" applyFont="1" applyBorder="1" applyAlignment="1">
      <alignment horizontal="distributed" vertical="center"/>
    </xf>
    <xf numFmtId="0" fontId="7" fillId="0" borderId="0" xfId="0" applyFont="1" applyBorder="1" applyAlignment="1">
      <alignment horizontal="distributed" vertical="center"/>
    </xf>
    <xf numFmtId="0" fontId="7" fillId="0" borderId="31" xfId="0" applyFont="1" applyBorder="1" applyAlignment="1">
      <alignment horizontal="distributed" vertical="center"/>
    </xf>
    <xf numFmtId="0" fontId="1" fillId="0" borderId="2"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3" fontId="1" fillId="0" borderId="0" xfId="0" applyNumberFormat="1" applyFont="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Continuous" vertical="center"/>
    </xf>
    <xf numFmtId="0" fontId="1" fillId="0" borderId="2" xfId="0" applyFont="1" applyBorder="1" applyAlignment="1">
      <alignment horizontal="centerContinuous"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3" fontId="1" fillId="0" borderId="0" xfId="0" applyNumberFormat="1" applyFont="1" applyBorder="1" applyAlignment="1">
      <alignment vertical="center"/>
    </xf>
    <xf numFmtId="0" fontId="2" fillId="0" borderId="0" xfId="0" applyFont="1" applyBorder="1" applyAlignment="1">
      <alignment horizontal="centerContinuous" vertical="center"/>
    </xf>
    <xf numFmtId="0" fontId="1" fillId="0" borderId="0" xfId="0" applyFont="1" applyBorder="1" applyAlignment="1">
      <alignment vertical="center"/>
    </xf>
    <xf numFmtId="0" fontId="0" fillId="0" borderId="0" xfId="0" applyAlignment="1">
      <alignment vertical="center"/>
    </xf>
    <xf numFmtId="0" fontId="7" fillId="0" borderId="0" xfId="0" applyFont="1" applyAlignment="1">
      <alignment horizontal="left" vertical="center" indent="1"/>
    </xf>
    <xf numFmtId="0" fontId="17" fillId="0" borderId="0" xfId="0" applyFont="1" applyAlignment="1">
      <alignment vertical="center"/>
    </xf>
    <xf numFmtId="0" fontId="18" fillId="0" borderId="0" xfId="0" applyFont="1" applyAlignment="1">
      <alignment vertical="center"/>
    </xf>
    <xf numFmtId="0" fontId="9" fillId="0" borderId="0" xfId="0" applyFont="1" applyFill="1" applyAlignment="1">
      <alignment vertical="center"/>
    </xf>
    <xf numFmtId="0" fontId="1" fillId="0" borderId="0" xfId="0" applyFont="1" applyFill="1" applyAlignment="1">
      <alignment vertical="center"/>
    </xf>
    <xf numFmtId="0" fontId="2" fillId="0" borderId="9" xfId="0" applyFont="1" applyFill="1" applyBorder="1" applyAlignment="1">
      <alignment horizontal="center" vertical="center"/>
    </xf>
    <xf numFmtId="0" fontId="2" fillId="0" borderId="9" xfId="0" applyFont="1" applyFill="1" applyBorder="1" applyAlignment="1">
      <alignment vertical="center"/>
    </xf>
    <xf numFmtId="0" fontId="2" fillId="0" borderId="10" xfId="0" applyFont="1" applyFill="1" applyBorder="1" applyAlignment="1">
      <alignment vertical="center"/>
    </xf>
    <xf numFmtId="0" fontId="2" fillId="0" borderId="0" xfId="0" applyFont="1" applyFill="1" applyBorder="1" applyAlignment="1">
      <alignment vertical="center"/>
    </xf>
    <xf numFmtId="3" fontId="2" fillId="0" borderId="0" xfId="0" applyNumberFormat="1" applyFont="1" applyFill="1" applyBorder="1" applyAlignment="1">
      <alignment vertical="center"/>
    </xf>
    <xf numFmtId="0" fontId="2" fillId="0" borderId="0" xfId="0" applyFont="1" applyFill="1" applyBorder="1" applyAlignment="1">
      <alignment horizontal="centerContinuous" vertical="center"/>
    </xf>
    <xf numFmtId="3" fontId="1" fillId="0" borderId="0" xfId="0" applyNumberFormat="1" applyFont="1" applyFill="1" applyAlignment="1">
      <alignment vertical="center"/>
    </xf>
    <xf numFmtId="0" fontId="2" fillId="0" borderId="5" xfId="0" applyFont="1" applyFill="1" applyBorder="1" applyAlignment="1">
      <alignment vertical="center"/>
    </xf>
    <xf numFmtId="0" fontId="2" fillId="0" borderId="44" xfId="0" applyFont="1" applyBorder="1" applyAlignment="1">
      <alignment vertical="center"/>
    </xf>
    <xf numFmtId="0" fontId="2" fillId="0" borderId="10" xfId="0" applyFont="1" applyBorder="1" applyAlignment="1">
      <alignment vertical="center"/>
    </xf>
    <xf numFmtId="0" fontId="2" fillId="0" borderId="20" xfId="0" applyFont="1" applyBorder="1" applyAlignment="1">
      <alignment horizontal="centerContinuous" vertical="center"/>
    </xf>
    <xf numFmtId="0" fontId="2" fillId="0" borderId="0" xfId="0" applyFont="1" applyFill="1" applyAlignment="1">
      <alignment horizontal="centerContinuous"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horizontal="centerContinuous" vertical="center"/>
    </xf>
    <xf numFmtId="0" fontId="2" fillId="0" borderId="4" xfId="0" applyFont="1" applyFill="1" applyBorder="1" applyAlignment="1">
      <alignment horizontal="centerContinuous" vertical="center"/>
    </xf>
    <xf numFmtId="0" fontId="2" fillId="0" borderId="1" xfId="0" applyFont="1" applyFill="1" applyBorder="1" applyAlignment="1">
      <alignment vertical="center"/>
    </xf>
    <xf numFmtId="0" fontId="2" fillId="0" borderId="1" xfId="0" applyFont="1" applyFill="1" applyBorder="1" applyAlignment="1">
      <alignment horizontal="centerContinuous"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8" xfId="0" applyFont="1" applyFill="1" applyBorder="1" applyAlignment="1">
      <alignment horizontal="centerContinuous" vertical="center"/>
    </xf>
    <xf numFmtId="0" fontId="2" fillId="0" borderId="1" xfId="0" applyFont="1" applyFill="1" applyBorder="1" applyAlignment="1">
      <alignment horizontal="distributed" vertical="center"/>
    </xf>
    <xf numFmtId="0" fontId="2" fillId="0" borderId="8" xfId="0" applyFont="1" applyFill="1" applyBorder="1" applyAlignment="1">
      <alignment horizontal="distributed" vertical="center"/>
    </xf>
    <xf numFmtId="0" fontId="2" fillId="0" borderId="3" xfId="0" applyFont="1" applyFill="1" applyBorder="1" applyAlignment="1" applyProtection="1">
      <alignment vertical="center"/>
      <protection locked="0"/>
    </xf>
    <xf numFmtId="0" fontId="2" fillId="0" borderId="4" xfId="0" applyFont="1" applyFill="1" applyBorder="1" applyAlignment="1" applyProtection="1">
      <alignment vertical="center"/>
      <protection locked="0"/>
    </xf>
    <xf numFmtId="0" fontId="2" fillId="0" borderId="5" xfId="0" applyFont="1" applyFill="1" applyBorder="1" applyAlignment="1">
      <alignment horizontal="left" vertical="center"/>
    </xf>
    <xf numFmtId="0" fontId="1" fillId="0" borderId="5" xfId="0" applyFont="1" applyFill="1" applyBorder="1" applyAlignment="1">
      <alignment horizontal="centerContinuous" vertical="center"/>
    </xf>
    <xf numFmtId="0" fontId="1" fillId="0" borderId="4" xfId="0" applyFont="1" applyFill="1" applyBorder="1" applyAlignment="1">
      <alignment horizontal="centerContinuous" vertical="center"/>
    </xf>
    <xf numFmtId="0" fontId="2" fillId="0" borderId="1" xfId="0" applyFont="1" applyFill="1" applyBorder="1" applyAlignment="1" applyProtection="1">
      <alignment vertical="center"/>
      <protection locked="0"/>
    </xf>
    <xf numFmtId="0" fontId="2" fillId="0" borderId="2" xfId="0" applyFont="1" applyFill="1" applyBorder="1" applyAlignment="1">
      <alignment horizontal="distributed" vertical="center"/>
    </xf>
    <xf numFmtId="0" fontId="1" fillId="0" borderId="2" xfId="0" applyFont="1" applyFill="1" applyBorder="1" applyAlignment="1">
      <alignment horizontal="center" vertical="center"/>
    </xf>
    <xf numFmtId="0" fontId="1" fillId="0" borderId="2" xfId="0" applyFont="1" applyFill="1" applyBorder="1" applyAlignment="1">
      <alignment horizontal="distributed" vertical="center"/>
    </xf>
    <xf numFmtId="0" fontId="2" fillId="0" borderId="6" xfId="0" applyFont="1" applyFill="1" applyBorder="1" applyAlignment="1">
      <alignment horizontal="distributed" vertical="center"/>
    </xf>
    <xf numFmtId="0" fontId="1" fillId="0" borderId="6" xfId="0" applyFont="1" applyFill="1" applyBorder="1" applyAlignment="1">
      <alignment horizontal="center" vertical="center"/>
    </xf>
    <xf numFmtId="0" fontId="1" fillId="0" borderId="6" xfId="0" applyFont="1" applyFill="1" applyBorder="1" applyAlignment="1">
      <alignment horizontal="distributed" vertical="center"/>
    </xf>
    <xf numFmtId="0" fontId="2" fillId="0" borderId="6" xfId="0" applyFont="1" applyFill="1" applyBorder="1" applyAlignment="1">
      <alignment horizontal="center" vertical="center" shrinkToFit="1"/>
    </xf>
    <xf numFmtId="0" fontId="1" fillId="0" borderId="6" xfId="0" applyFont="1" applyFill="1" applyBorder="1" applyAlignment="1" applyProtection="1">
      <alignment horizontal="center" vertical="center"/>
      <protection locked="0"/>
    </xf>
    <xf numFmtId="0" fontId="7" fillId="0" borderId="4" xfId="0" applyFont="1" applyFill="1" applyBorder="1" applyAlignment="1">
      <alignment vertical="center"/>
    </xf>
    <xf numFmtId="0" fontId="1" fillId="0" borderId="4" xfId="0" applyFont="1" applyFill="1" applyBorder="1" applyAlignment="1" applyProtection="1">
      <alignment vertical="center"/>
      <protection locked="0"/>
    </xf>
    <xf numFmtId="0" fontId="7" fillId="0" borderId="0" xfId="0" applyFont="1" applyFill="1" applyAlignment="1">
      <alignment vertical="center"/>
    </xf>
    <xf numFmtId="0" fontId="2" fillId="0" borderId="0" xfId="0" applyFont="1" applyFill="1" applyAlignment="1">
      <alignment vertical="center"/>
    </xf>
    <xf numFmtId="0" fontId="7" fillId="0" borderId="2" xfId="0" applyFont="1" applyFill="1" applyBorder="1" applyAlignment="1">
      <alignment horizontal="distributed" vertical="center"/>
    </xf>
    <xf numFmtId="0" fontId="8" fillId="0" borderId="2" xfId="0" applyFont="1" applyFill="1" applyBorder="1" applyAlignment="1">
      <alignment horizontal="distributed" vertical="center"/>
    </xf>
    <xf numFmtId="0" fontId="2" fillId="0" borderId="9" xfId="0" applyFont="1" applyFill="1" applyBorder="1" applyAlignment="1">
      <alignment horizontal="centerContinuous" vertical="center"/>
    </xf>
    <xf numFmtId="0" fontId="2" fillId="0" borderId="59" xfId="0" applyFont="1" applyFill="1" applyBorder="1" applyAlignment="1">
      <alignment horizontal="centerContinuous" vertical="center"/>
    </xf>
    <xf numFmtId="0" fontId="7" fillId="0" borderId="11" xfId="0" applyFont="1" applyFill="1" applyBorder="1" applyAlignment="1">
      <alignment horizontal="distributed"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1" fillId="0" borderId="15" xfId="0" applyFont="1" applyBorder="1" applyAlignment="1">
      <alignment vertical="center"/>
    </xf>
    <xf numFmtId="0" fontId="1" fillId="0" borderId="22" xfId="0" applyFont="1" applyBorder="1" applyAlignment="1">
      <alignment horizontal="distributed" vertical="center"/>
    </xf>
    <xf numFmtId="0" fontId="1" fillId="0" borderId="20" xfId="0" applyFont="1" applyBorder="1" applyAlignment="1">
      <alignment horizontal="distributed" vertical="center"/>
    </xf>
    <xf numFmtId="0" fontId="6" fillId="0" borderId="0" xfId="0" applyFont="1" applyFill="1" applyAlignment="1">
      <alignment vertical="center"/>
    </xf>
    <xf numFmtId="0" fontId="1" fillId="0" borderId="12" xfId="0" applyFont="1" applyBorder="1" applyAlignment="1">
      <alignment horizontal="center" vertical="center"/>
    </xf>
    <xf numFmtId="0" fontId="2" fillId="0" borderId="21" xfId="0" applyFont="1" applyFill="1" applyBorder="1" applyAlignment="1">
      <alignment horizontal="distributed" vertical="center"/>
    </xf>
    <xf numFmtId="0" fontId="2" fillId="0" borderId="63" xfId="0" applyFont="1" applyFill="1" applyBorder="1" applyAlignment="1">
      <alignment horizontal="distributed" vertical="center"/>
    </xf>
    <xf numFmtId="0" fontId="2" fillId="0" borderId="7" xfId="0" applyFont="1" applyFill="1" applyBorder="1" applyAlignment="1">
      <alignment horizontal="center" vertical="center"/>
    </xf>
    <xf numFmtId="0" fontId="2" fillId="0" borderId="64" xfId="0" applyFont="1" applyFill="1" applyBorder="1" applyAlignment="1">
      <alignment horizontal="distributed" vertical="center"/>
    </xf>
    <xf numFmtId="0" fontId="2" fillId="0" borderId="65" xfId="0" applyFont="1" applyFill="1" applyBorder="1" applyAlignment="1">
      <alignment horizontal="distributed" vertical="center"/>
    </xf>
    <xf numFmtId="0" fontId="2" fillId="0" borderId="21" xfId="0" applyFont="1" applyFill="1" applyBorder="1" applyAlignment="1">
      <alignment vertical="center"/>
    </xf>
    <xf numFmtId="0" fontId="2" fillId="0" borderId="44" xfId="0" applyFont="1" applyFill="1" applyBorder="1" applyAlignment="1">
      <alignment vertical="center"/>
    </xf>
    <xf numFmtId="0" fontId="2" fillId="0" borderId="16" xfId="0" applyFont="1" applyFill="1" applyBorder="1" applyAlignment="1">
      <alignment vertical="center"/>
    </xf>
    <xf numFmtId="0" fontId="2" fillId="0" borderId="20" xfId="0" applyFont="1" applyFill="1" applyBorder="1" applyAlignment="1">
      <alignment horizontal="centerContinuous" vertical="center"/>
    </xf>
    <xf numFmtId="0" fontId="2" fillId="0" borderId="15" xfId="0" applyFont="1" applyFill="1" applyBorder="1" applyAlignment="1">
      <alignment horizontal="center" vertical="center"/>
    </xf>
    <xf numFmtId="0" fontId="2" fillId="0" borderId="15" xfId="0" applyFont="1" applyFill="1" applyBorder="1" applyAlignment="1">
      <alignment vertical="center"/>
    </xf>
    <xf numFmtId="0" fontId="2" fillId="0" borderId="22" xfId="0" applyFont="1" applyFill="1" applyBorder="1" applyAlignment="1">
      <alignment horizontal="distributed" vertical="center"/>
    </xf>
    <xf numFmtId="0" fontId="2" fillId="0" borderId="20" xfId="0" applyFont="1" applyFill="1" applyBorder="1" applyAlignment="1">
      <alignment horizontal="distributed" vertical="center"/>
    </xf>
    <xf numFmtId="0" fontId="2" fillId="0" borderId="23" xfId="0" applyFont="1" applyFill="1" applyBorder="1" applyAlignment="1">
      <alignment horizontal="distributed" vertical="center"/>
    </xf>
    <xf numFmtId="0" fontId="2" fillId="0" borderId="67" xfId="0" applyFont="1" applyFill="1" applyBorder="1" applyAlignment="1">
      <alignment horizontal="distributed" vertical="center"/>
    </xf>
    <xf numFmtId="0" fontId="2" fillId="0" borderId="68" xfId="0" applyFont="1" applyFill="1" applyBorder="1" applyAlignment="1">
      <alignment horizontal="distributed" vertical="center"/>
    </xf>
    <xf numFmtId="0" fontId="2" fillId="0" borderId="69" xfId="0" applyFont="1" applyFill="1" applyBorder="1" applyAlignment="1">
      <alignment horizontal="distributed" vertical="center"/>
    </xf>
    <xf numFmtId="0" fontId="2" fillId="0" borderId="60" xfId="0" applyFont="1" applyFill="1" applyBorder="1" applyAlignment="1">
      <alignment horizontal="distributed" vertical="center"/>
    </xf>
    <xf numFmtId="0" fontId="2" fillId="0" borderId="58" xfId="0" applyFont="1" applyFill="1" applyBorder="1" applyAlignment="1">
      <alignment horizontal="center" vertical="center"/>
    </xf>
    <xf numFmtId="0" fontId="2" fillId="0" borderId="71" xfId="0" applyFont="1" applyFill="1" applyBorder="1" applyAlignment="1">
      <alignment horizontal="centerContinuous" vertical="center"/>
    </xf>
    <xf numFmtId="0" fontId="4" fillId="0" borderId="22" xfId="0" applyFont="1" applyBorder="1" applyAlignment="1">
      <alignment horizontal="distributed" vertical="center"/>
    </xf>
    <xf numFmtId="0" fontId="12" fillId="0" borderId="20" xfId="0" applyFont="1" applyBorder="1" applyAlignment="1">
      <alignment horizontal="distributed" vertical="center"/>
    </xf>
    <xf numFmtId="0" fontId="19" fillId="0" borderId="0" xfId="0" applyFont="1"/>
    <xf numFmtId="0" fontId="4" fillId="0" borderId="24" xfId="0" applyFont="1" applyBorder="1" applyAlignment="1">
      <alignment horizontal="center" vertical="center"/>
    </xf>
    <xf numFmtId="0" fontId="4" fillId="0" borderId="0" xfId="0" applyFont="1" applyAlignment="1">
      <alignment horizontal="left" indent="1"/>
    </xf>
    <xf numFmtId="0" fontId="4" fillId="0" borderId="0" xfId="0" applyFont="1" applyAlignment="1">
      <alignment horizontal="left" indent="2"/>
    </xf>
    <xf numFmtId="0" fontId="7" fillId="0" borderId="24" xfId="0" applyFont="1" applyBorder="1" applyAlignment="1">
      <alignment horizontal="center" vertical="center"/>
    </xf>
    <xf numFmtId="0" fontId="7" fillId="0" borderId="24" xfId="0" applyFont="1" applyBorder="1" applyAlignment="1">
      <alignment vertical="center"/>
    </xf>
    <xf numFmtId="0" fontId="7" fillId="0" borderId="41" xfId="0" applyFont="1" applyBorder="1" applyAlignment="1">
      <alignment vertical="center"/>
    </xf>
    <xf numFmtId="0" fontId="7" fillId="0" borderId="36" xfId="0" applyFont="1" applyBorder="1" applyAlignment="1">
      <alignment vertical="center"/>
    </xf>
    <xf numFmtId="0" fontId="7" fillId="0" borderId="42" xfId="0" applyFont="1" applyBorder="1" applyAlignment="1">
      <alignment vertical="center"/>
    </xf>
    <xf numFmtId="0" fontId="7" fillId="0" borderId="36" xfId="0" applyFont="1" applyBorder="1" applyAlignment="1">
      <alignment horizontal="center" vertical="center"/>
    </xf>
    <xf numFmtId="0" fontId="7" fillId="0" borderId="41" xfId="0" applyFont="1" applyBorder="1" applyAlignment="1">
      <alignment horizontal="center" vertical="center"/>
    </xf>
    <xf numFmtId="0" fontId="10" fillId="0" borderId="0" xfId="0" applyFont="1" applyAlignment="1">
      <alignment vertical="center"/>
    </xf>
    <xf numFmtId="41" fontId="2" fillId="0" borderId="2" xfId="0" applyNumberFormat="1" applyFont="1" applyFill="1" applyBorder="1" applyAlignment="1">
      <alignment vertical="center"/>
    </xf>
    <xf numFmtId="41" fontId="2" fillId="0" borderId="11" xfId="0" applyNumberFormat="1" applyFont="1" applyFill="1" applyBorder="1" applyAlignment="1">
      <alignment vertical="center"/>
    </xf>
    <xf numFmtId="41" fontId="2" fillId="0" borderId="12" xfId="0" applyNumberFormat="1" applyFont="1" applyFill="1" applyBorder="1" applyAlignment="1">
      <alignment vertical="center"/>
    </xf>
    <xf numFmtId="41" fontId="2" fillId="0" borderId="43" xfId="0" applyNumberFormat="1" applyFont="1" applyFill="1" applyBorder="1" applyAlignment="1">
      <alignment vertical="center"/>
    </xf>
    <xf numFmtId="41" fontId="2" fillId="0" borderId="35" xfId="0" applyNumberFormat="1" applyFont="1" applyFill="1" applyBorder="1" applyAlignment="1">
      <alignment vertical="center"/>
    </xf>
    <xf numFmtId="0" fontId="2" fillId="0" borderId="44" xfId="0" applyFont="1" applyFill="1" applyBorder="1" applyAlignment="1">
      <alignment horizontal="centerContinuous" vertical="center"/>
    </xf>
    <xf numFmtId="0" fontId="2" fillId="0" borderId="10" xfId="0" applyFont="1" applyFill="1" applyBorder="1" applyAlignment="1">
      <alignment horizontal="centerContinuous" vertical="center"/>
    </xf>
    <xf numFmtId="0" fontId="2" fillId="0" borderId="22" xfId="0" applyFont="1" applyFill="1" applyBorder="1" applyAlignment="1">
      <alignment horizontal="centerContinuous" vertical="center"/>
    </xf>
    <xf numFmtId="0" fontId="2" fillId="0" borderId="7" xfId="0" applyFont="1" applyFill="1" applyBorder="1" applyAlignment="1">
      <alignment horizontal="centerContinuous" vertical="center"/>
    </xf>
    <xf numFmtId="0" fontId="2" fillId="0" borderId="2" xfId="0" applyFont="1" applyFill="1" applyBorder="1" applyAlignment="1">
      <alignment horizontal="center" vertical="center"/>
    </xf>
    <xf numFmtId="0" fontId="2" fillId="0" borderId="20" xfId="0" applyFont="1" applyFill="1" applyBorder="1" applyAlignment="1">
      <alignment vertical="center"/>
    </xf>
    <xf numFmtId="0" fontId="1" fillId="0" borderId="0" xfId="0" applyFont="1" applyFill="1" applyBorder="1" applyAlignment="1">
      <alignment vertical="center"/>
    </xf>
    <xf numFmtId="0" fontId="2" fillId="0" borderId="22" xfId="0" applyFont="1" applyFill="1" applyBorder="1" applyAlignment="1">
      <alignment horizontal="center" vertical="center"/>
    </xf>
    <xf numFmtId="0" fontId="2" fillId="0" borderId="2" xfId="0" applyFont="1" applyFill="1" applyBorder="1" applyAlignment="1">
      <alignment horizontal="centerContinuous" vertical="center"/>
    </xf>
    <xf numFmtId="0" fontId="2" fillId="0" borderId="20" xfId="0" applyFont="1" applyFill="1" applyBorder="1" applyAlignment="1">
      <alignment horizontal="center" vertical="center"/>
    </xf>
    <xf numFmtId="0" fontId="2" fillId="0" borderId="6" xfId="0" applyFont="1" applyFill="1" applyBorder="1" applyAlignment="1">
      <alignment horizontal="left" vertical="center"/>
    </xf>
    <xf numFmtId="0" fontId="2" fillId="0" borderId="2" xfId="0" applyFont="1" applyFill="1" applyBorder="1" applyAlignment="1">
      <alignment vertical="center"/>
    </xf>
    <xf numFmtId="0" fontId="2" fillId="0" borderId="6" xfId="0" applyFont="1" applyFill="1" applyBorder="1" applyAlignment="1">
      <alignment vertical="center"/>
    </xf>
    <xf numFmtId="0" fontId="2" fillId="0" borderId="6" xfId="0" applyFont="1" applyFill="1" applyBorder="1" applyAlignment="1">
      <alignment horizontal="center" vertical="center"/>
    </xf>
    <xf numFmtId="0" fontId="2" fillId="0" borderId="48" xfId="0" applyFont="1" applyFill="1" applyBorder="1" applyAlignment="1">
      <alignment horizontal="center" vertical="center"/>
    </xf>
    <xf numFmtId="0" fontId="2" fillId="0" borderId="49" xfId="0" applyFont="1" applyFill="1" applyBorder="1" applyAlignment="1">
      <alignment vertical="center"/>
    </xf>
    <xf numFmtId="0" fontId="1" fillId="0" borderId="50" xfId="0" applyFont="1" applyFill="1" applyBorder="1" applyAlignment="1">
      <alignment vertical="center"/>
    </xf>
    <xf numFmtId="0" fontId="2" fillId="0" borderId="51" xfId="0" applyFont="1" applyFill="1" applyBorder="1" applyAlignment="1">
      <alignment horizontal="center" vertical="center"/>
    </xf>
    <xf numFmtId="0" fontId="2" fillId="0" borderId="12" xfId="0" applyFont="1" applyFill="1" applyBorder="1" applyAlignment="1">
      <alignment horizontal="center" vertical="center"/>
    </xf>
    <xf numFmtId="41" fontId="2" fillId="0" borderId="2" xfId="0" quotePrefix="1" applyNumberFormat="1" applyFont="1" applyFill="1" applyBorder="1" applyAlignment="1">
      <alignment vertical="center"/>
    </xf>
    <xf numFmtId="41" fontId="2" fillId="0" borderId="58" xfId="0" applyNumberFormat="1" applyFont="1" applyFill="1" applyBorder="1" applyAlignment="1">
      <alignment vertical="center"/>
    </xf>
    <xf numFmtId="41" fontId="2" fillId="0" borderId="70" xfId="0" applyNumberFormat="1" applyFont="1" applyFill="1" applyBorder="1" applyAlignment="1">
      <alignment vertical="center"/>
    </xf>
    <xf numFmtId="3" fontId="21" fillId="0" borderId="0" xfId="0" applyNumberFormat="1" applyFont="1" applyAlignment="1">
      <alignment vertical="center"/>
    </xf>
    <xf numFmtId="177" fontId="21" fillId="0" borderId="0" xfId="0" applyNumberFormat="1" applyFont="1" applyAlignment="1">
      <alignment vertical="center"/>
    </xf>
    <xf numFmtId="0" fontId="21" fillId="0" borderId="0" xfId="0" applyFont="1" applyAlignment="1">
      <alignment vertical="center"/>
    </xf>
    <xf numFmtId="178" fontId="2" fillId="0" borderId="2" xfId="0" applyNumberFormat="1" applyFont="1" applyFill="1" applyBorder="1" applyAlignment="1">
      <alignment vertical="center"/>
    </xf>
    <xf numFmtId="178" fontId="2" fillId="0" borderId="55" xfId="0" applyNumberFormat="1" applyFont="1" applyFill="1" applyBorder="1" applyAlignment="1">
      <alignment vertical="center"/>
    </xf>
    <xf numFmtId="178" fontId="2" fillId="0" borderId="73" xfId="0" applyNumberFormat="1" applyFont="1" applyFill="1" applyBorder="1" applyAlignment="1">
      <alignment vertical="center"/>
    </xf>
    <xf numFmtId="178" fontId="2" fillId="0" borderId="11" xfId="0" applyNumberFormat="1" applyFont="1" applyFill="1" applyBorder="1" applyAlignment="1">
      <alignment vertical="center"/>
    </xf>
    <xf numFmtId="179" fontId="2" fillId="0" borderId="6" xfId="0" applyNumberFormat="1" applyFont="1" applyFill="1" applyBorder="1" applyAlignment="1">
      <alignment vertical="center"/>
    </xf>
    <xf numFmtId="179" fontId="2" fillId="0" borderId="42" xfId="0" applyNumberFormat="1" applyFont="1" applyFill="1" applyBorder="1" applyAlignment="1">
      <alignment vertical="center"/>
    </xf>
    <xf numFmtId="179" fontId="2" fillId="0" borderId="72" xfId="0" applyNumberFormat="1" applyFont="1" applyFill="1" applyBorder="1" applyAlignment="1">
      <alignment vertical="center"/>
    </xf>
    <xf numFmtId="179" fontId="2" fillId="0" borderId="15" xfId="0" applyNumberFormat="1" applyFont="1" applyFill="1" applyBorder="1" applyAlignment="1">
      <alignment vertical="center"/>
    </xf>
    <xf numFmtId="179" fontId="2" fillId="0" borderId="61" xfId="0" applyNumberFormat="1" applyFont="1" applyFill="1" applyBorder="1" applyAlignment="1">
      <alignment vertical="center"/>
    </xf>
    <xf numFmtId="179" fontId="2" fillId="0" borderId="75" xfId="0" applyNumberFormat="1" applyFont="1" applyFill="1" applyBorder="1" applyAlignment="1">
      <alignment vertical="center"/>
    </xf>
    <xf numFmtId="179" fontId="2" fillId="0" borderId="74" xfId="0" applyNumberFormat="1" applyFont="1" applyFill="1" applyBorder="1" applyAlignment="1">
      <alignment vertical="center"/>
    </xf>
    <xf numFmtId="179" fontId="2" fillId="0" borderId="62" xfId="0" applyNumberFormat="1" applyFont="1" applyFill="1" applyBorder="1" applyAlignment="1">
      <alignment vertical="center"/>
    </xf>
    <xf numFmtId="180" fontId="4" fillId="0" borderId="0" xfId="0" applyNumberFormat="1" applyFont="1" applyAlignment="1">
      <alignment vertical="center" shrinkToFit="1"/>
    </xf>
    <xf numFmtId="180" fontId="7" fillId="0" borderId="26" xfId="0" applyNumberFormat="1" applyFont="1" applyBorder="1" applyAlignment="1">
      <alignment horizontal="distributed" vertical="center" shrinkToFit="1"/>
    </xf>
    <xf numFmtId="180" fontId="4" fillId="0" borderId="26" xfId="0" applyNumberFormat="1" applyFont="1" applyBorder="1" applyAlignment="1">
      <alignment vertical="center" shrinkToFit="1"/>
    </xf>
    <xf numFmtId="180" fontId="4" fillId="0" borderId="29" xfId="0" applyNumberFormat="1" applyFont="1" applyBorder="1" applyAlignment="1">
      <alignment vertical="center" shrinkToFit="1"/>
    </xf>
    <xf numFmtId="180" fontId="4" fillId="0" borderId="0" xfId="0" applyNumberFormat="1" applyFont="1" applyBorder="1" applyAlignment="1">
      <alignment vertical="center" shrinkToFit="1"/>
    </xf>
    <xf numFmtId="0" fontId="4" fillId="0" borderId="24" xfId="0" applyFont="1" applyBorder="1" applyAlignment="1">
      <alignment horizontal="center" vertical="center"/>
    </xf>
    <xf numFmtId="179" fontId="1" fillId="0" borderId="33" xfId="0" applyNumberFormat="1" applyFont="1" applyBorder="1" applyAlignment="1">
      <alignment vertical="center"/>
    </xf>
    <xf numFmtId="179" fontId="1" fillId="0" borderId="12" xfId="0" applyNumberFormat="1" applyFont="1" applyBorder="1" applyAlignment="1">
      <alignment vertical="center"/>
    </xf>
    <xf numFmtId="179" fontId="1" fillId="0" borderId="11" xfId="0" applyNumberFormat="1" applyFont="1" applyBorder="1" applyAlignment="1">
      <alignment vertical="center"/>
    </xf>
    <xf numFmtId="179" fontId="1" fillId="0" borderId="2" xfId="0" applyNumberFormat="1" applyFont="1" applyBorder="1" applyAlignment="1">
      <alignment vertical="center"/>
    </xf>
    <xf numFmtId="179" fontId="0" fillId="0" borderId="2" xfId="0" applyNumberFormat="1" applyFont="1" applyBorder="1" applyAlignment="1">
      <alignment vertical="center"/>
    </xf>
    <xf numFmtId="179" fontId="2" fillId="0" borderId="2" xfId="0" applyNumberFormat="1" applyFont="1" applyBorder="1" applyAlignment="1">
      <alignment vertical="center"/>
    </xf>
    <xf numFmtId="179" fontId="2" fillId="0" borderId="11" xfId="0" applyNumberFormat="1" applyFont="1" applyBorder="1" applyAlignment="1">
      <alignment vertical="center"/>
    </xf>
    <xf numFmtId="0" fontId="2" fillId="0" borderId="6" xfId="0" applyFont="1" applyBorder="1" applyAlignment="1" applyProtection="1">
      <alignment horizontal="center" vertical="center"/>
      <protection locked="0"/>
    </xf>
    <xf numFmtId="0" fontId="2" fillId="0" borderId="9" xfId="0" applyFont="1" applyBorder="1" applyAlignment="1">
      <alignment horizontal="center" vertical="center"/>
    </xf>
    <xf numFmtId="179" fontId="2" fillId="0" borderId="2" xfId="0" quotePrefix="1" applyNumberFormat="1" applyFont="1" applyBorder="1" applyAlignment="1">
      <alignment vertical="center"/>
    </xf>
    <xf numFmtId="179" fontId="1" fillId="0" borderId="2" xfId="0" applyNumberFormat="1" applyFont="1" applyFill="1" applyBorder="1" applyAlignment="1">
      <alignment vertical="center"/>
    </xf>
    <xf numFmtId="181" fontId="2" fillId="0" borderId="2" xfId="1" applyNumberFormat="1" applyFont="1" applyFill="1" applyBorder="1" applyAlignment="1">
      <alignment vertical="center"/>
    </xf>
    <xf numFmtId="179" fontId="2" fillId="0" borderId="2" xfId="0" applyNumberFormat="1" applyFont="1" applyFill="1" applyBorder="1" applyAlignment="1">
      <alignment vertical="center"/>
    </xf>
    <xf numFmtId="0" fontId="11" fillId="0" borderId="1" xfId="0" applyFont="1" applyFill="1" applyBorder="1" applyAlignment="1" applyProtection="1">
      <alignment horizontal="distributed" vertical="center"/>
      <protection locked="0"/>
    </xf>
    <xf numFmtId="0" fontId="11" fillId="0" borderId="113" xfId="0" applyFont="1" applyFill="1" applyBorder="1" applyAlignment="1" applyProtection="1">
      <alignment horizontal="distributed" vertical="center"/>
      <protection locked="0"/>
    </xf>
    <xf numFmtId="179" fontId="1" fillId="0" borderId="40" xfId="0" applyNumberFormat="1" applyFont="1" applyBorder="1" applyAlignment="1">
      <alignment vertical="center"/>
    </xf>
    <xf numFmtId="179" fontId="1" fillId="0" borderId="34" xfId="0" applyNumberFormat="1" applyFont="1" applyBorder="1" applyAlignment="1">
      <alignment vertical="center"/>
    </xf>
    <xf numFmtId="179" fontId="1" fillId="0" borderId="18" xfId="0" applyNumberFormat="1" applyFont="1" applyBorder="1" applyAlignment="1">
      <alignment vertical="center"/>
    </xf>
    <xf numFmtId="179" fontId="1" fillId="0" borderId="17" xfId="0" applyNumberFormat="1" applyFont="1" applyBorder="1" applyAlignment="1">
      <alignment vertical="center"/>
    </xf>
    <xf numFmtId="179" fontId="2" fillId="0" borderId="38" xfId="0" applyNumberFormat="1" applyFont="1" applyFill="1" applyBorder="1" applyAlignment="1">
      <alignment vertical="center"/>
    </xf>
    <xf numFmtId="179" fontId="2" fillId="0" borderId="35" xfId="0" applyNumberFormat="1" applyFont="1" applyFill="1" applyBorder="1" applyAlignment="1">
      <alignment vertical="center"/>
    </xf>
    <xf numFmtId="179" fontId="2" fillId="0" borderId="43" xfId="0" applyNumberFormat="1" applyFont="1" applyFill="1" applyBorder="1" applyAlignment="1">
      <alignment vertical="center"/>
    </xf>
    <xf numFmtId="179" fontId="2" fillId="0" borderId="12" xfId="0" applyNumberFormat="1" applyFont="1" applyFill="1" applyBorder="1" applyAlignment="1">
      <alignment vertical="center"/>
    </xf>
    <xf numFmtId="179" fontId="2" fillId="0" borderId="52" xfId="0" applyNumberFormat="1" applyFont="1" applyFill="1" applyBorder="1" applyAlignment="1">
      <alignment vertical="center"/>
    </xf>
    <xf numFmtId="179" fontId="2" fillId="0" borderId="39" xfId="0" applyNumberFormat="1" applyFont="1" applyFill="1" applyBorder="1" applyAlignment="1">
      <alignment vertical="center"/>
    </xf>
    <xf numFmtId="3" fontId="2" fillId="0" borderId="37" xfId="0" applyNumberFormat="1" applyFont="1" applyFill="1" applyBorder="1" applyAlignment="1">
      <alignment horizontal="center" vertical="center"/>
    </xf>
    <xf numFmtId="3" fontId="2" fillId="0" borderId="6" xfId="0" applyNumberFormat="1" applyFont="1" applyFill="1" applyBorder="1" applyAlignment="1">
      <alignment vertical="center"/>
    </xf>
    <xf numFmtId="3" fontId="2" fillId="0" borderId="47" xfId="0" applyNumberFormat="1" applyFont="1" applyFill="1" applyBorder="1" applyAlignment="1">
      <alignment vertical="center"/>
    </xf>
    <xf numFmtId="3" fontId="2" fillId="0" borderId="6" xfId="0" applyNumberFormat="1" applyFont="1" applyFill="1" applyBorder="1" applyAlignment="1">
      <alignment horizontal="center" vertical="center"/>
    </xf>
    <xf numFmtId="3" fontId="2" fillId="0" borderId="0" xfId="0" applyNumberFormat="1" applyFont="1" applyFill="1" applyBorder="1" applyAlignment="1">
      <alignment horizontal="center" vertical="center"/>
    </xf>
    <xf numFmtId="3" fontId="2" fillId="0" borderId="47" xfId="0" applyNumberFormat="1" applyFont="1" applyFill="1" applyBorder="1" applyAlignment="1">
      <alignment horizontal="center" vertical="center"/>
    </xf>
    <xf numFmtId="0" fontId="2" fillId="0" borderId="46" xfId="0" applyFont="1" applyFill="1" applyBorder="1" applyAlignment="1">
      <alignment horizontal="center" vertical="center"/>
    </xf>
    <xf numFmtId="0" fontId="2" fillId="0" borderId="45" xfId="0" applyFont="1" applyFill="1" applyBorder="1" applyAlignment="1">
      <alignment vertical="center"/>
    </xf>
    <xf numFmtId="49" fontId="9" fillId="0" borderId="0" xfId="0" applyNumberFormat="1" applyFont="1" applyFill="1" applyAlignment="1">
      <alignment vertical="center"/>
    </xf>
    <xf numFmtId="179" fontId="2" fillId="0" borderId="33" xfId="0" applyNumberFormat="1" applyFont="1" applyFill="1" applyBorder="1" applyAlignment="1">
      <alignment vertical="center"/>
    </xf>
    <xf numFmtId="179" fontId="2" fillId="0" borderId="114" xfId="0" applyNumberFormat="1" applyFont="1" applyFill="1" applyBorder="1" applyAlignment="1">
      <alignment vertical="center"/>
    </xf>
    <xf numFmtId="179" fontId="2" fillId="0" borderId="11" xfId="0" applyNumberFormat="1" applyFont="1" applyFill="1" applyBorder="1" applyAlignment="1">
      <alignment vertical="center"/>
    </xf>
    <xf numFmtId="0" fontId="23" fillId="0" borderId="22" xfId="0" applyFont="1" applyBorder="1" applyAlignment="1">
      <alignment horizontal="distributed" vertical="center"/>
    </xf>
    <xf numFmtId="179" fontId="2" fillId="0" borderId="19" xfId="0" applyNumberFormat="1" applyFont="1" applyFill="1" applyBorder="1" applyAlignment="1">
      <alignment vertical="center"/>
    </xf>
    <xf numFmtId="179" fontId="2" fillId="0" borderId="57" xfId="0" applyNumberFormat="1" applyFont="1" applyFill="1" applyBorder="1" applyAlignment="1">
      <alignment vertical="center"/>
    </xf>
    <xf numFmtId="179" fontId="2" fillId="0" borderId="18" xfId="0" applyNumberFormat="1" applyFont="1" applyFill="1" applyBorder="1" applyAlignment="1">
      <alignment vertical="center"/>
    </xf>
    <xf numFmtId="179" fontId="2" fillId="0" borderId="24" xfId="0" applyNumberFormat="1" applyFont="1" applyFill="1" applyBorder="1" applyAlignment="1">
      <alignment vertical="center"/>
    </xf>
    <xf numFmtId="179" fontId="2" fillId="0" borderId="17" xfId="0" applyNumberFormat="1" applyFont="1" applyFill="1" applyBorder="1" applyAlignment="1">
      <alignment vertical="center"/>
    </xf>
    <xf numFmtId="0" fontId="22" fillId="0" borderId="23" xfId="0" applyFont="1" applyBorder="1" applyAlignment="1">
      <alignment horizontal="distributed" vertical="center"/>
    </xf>
    <xf numFmtId="0" fontId="22" fillId="0" borderId="20" xfId="0" applyFont="1" applyBorder="1" applyAlignment="1">
      <alignment horizontal="distributed" vertical="center"/>
    </xf>
    <xf numFmtId="176" fontId="4" fillId="0" borderId="0" xfId="2" applyNumberFormat="1" applyFont="1" applyAlignment="1">
      <alignment vertical="center"/>
    </xf>
    <xf numFmtId="182" fontId="4" fillId="0" borderId="26" xfId="0" applyNumberFormat="1" applyFont="1" applyBorder="1" applyAlignment="1">
      <alignment vertical="center"/>
    </xf>
    <xf numFmtId="38" fontId="4" fillId="0" borderId="26" xfId="1" applyNumberFormat="1" applyFont="1" applyBorder="1" applyAlignment="1">
      <alignment vertical="center"/>
    </xf>
    <xf numFmtId="38" fontId="4" fillId="0" borderId="26" xfId="0" applyNumberFormat="1" applyFont="1" applyBorder="1" applyAlignment="1">
      <alignment vertical="center" shrinkToFit="1"/>
    </xf>
    <xf numFmtId="180" fontId="2" fillId="0" borderId="2" xfId="0" applyNumberFormat="1" applyFont="1" applyBorder="1" applyAlignment="1">
      <alignment vertical="center" shrinkToFit="1"/>
    </xf>
    <xf numFmtId="180" fontId="4" fillId="0" borderId="32" xfId="0" applyNumberFormat="1" applyFont="1" applyBorder="1" applyAlignment="1">
      <alignment vertical="center" shrinkToFit="1"/>
    </xf>
    <xf numFmtId="180" fontId="4" fillId="0" borderId="27" xfId="0" applyNumberFormat="1" applyFont="1" applyBorder="1" applyAlignment="1">
      <alignment vertical="center" shrinkToFit="1"/>
    </xf>
    <xf numFmtId="1" fontId="1" fillId="0" borderId="0" xfId="0" applyNumberFormat="1" applyFont="1" applyAlignment="1">
      <alignment vertical="center"/>
    </xf>
    <xf numFmtId="1" fontId="0" fillId="0" borderId="0" xfId="0" applyNumberFormat="1" applyFont="1" applyAlignment="1">
      <alignment vertical="center"/>
    </xf>
    <xf numFmtId="38" fontId="1" fillId="0" borderId="0" xfId="1" applyFont="1" applyAlignment="1">
      <alignment vertical="center"/>
    </xf>
    <xf numFmtId="0" fontId="8" fillId="0" borderId="0" xfId="0" applyFont="1" applyBorder="1" applyAlignment="1">
      <alignment vertical="center"/>
    </xf>
    <xf numFmtId="1" fontId="1" fillId="0" borderId="0" xfId="0" applyNumberFormat="1" applyFont="1" applyBorder="1" applyAlignment="1">
      <alignment vertical="center"/>
    </xf>
    <xf numFmtId="41" fontId="0" fillId="0" borderId="24" xfId="0" applyNumberFormat="1" applyFont="1" applyFill="1" applyBorder="1" applyAlignment="1">
      <alignment vertical="center"/>
    </xf>
    <xf numFmtId="41" fontId="0" fillId="0" borderId="7" xfId="0" applyNumberFormat="1" applyFont="1" applyFill="1" applyBorder="1" applyAlignment="1">
      <alignment vertical="center"/>
    </xf>
    <xf numFmtId="41" fontId="0" fillId="0" borderId="2" xfId="0" applyNumberFormat="1" applyFont="1" applyFill="1" applyBorder="1" applyAlignment="1">
      <alignment vertical="center"/>
    </xf>
    <xf numFmtId="41" fontId="0" fillId="0" borderId="11" xfId="0" applyNumberFormat="1" applyFont="1" applyFill="1" applyBorder="1" applyAlignment="1">
      <alignment vertical="center"/>
    </xf>
    <xf numFmtId="0" fontId="6" fillId="0" borderId="0" xfId="0" applyFont="1" applyFill="1" applyBorder="1" applyAlignment="1">
      <alignment vertical="center"/>
    </xf>
    <xf numFmtId="41" fontId="0" fillId="0" borderId="66" xfId="0" applyNumberFormat="1" applyFont="1" applyFill="1" applyBorder="1" applyAlignment="1">
      <alignment vertical="center"/>
    </xf>
    <xf numFmtId="41" fontId="0" fillId="0" borderId="53" xfId="0" applyNumberFormat="1" applyFont="1" applyFill="1" applyBorder="1" applyAlignment="1">
      <alignment vertical="center"/>
    </xf>
    <xf numFmtId="41" fontId="0" fillId="0" borderId="12" xfId="0" applyNumberFormat="1" applyFont="1" applyFill="1" applyBorder="1" applyAlignment="1">
      <alignment vertical="center"/>
    </xf>
    <xf numFmtId="0" fontId="0" fillId="0" borderId="0" xfId="0" applyFont="1" applyFill="1" applyAlignment="1">
      <alignment vertical="center"/>
    </xf>
    <xf numFmtId="179" fontId="0" fillId="0" borderId="2" xfId="0" applyNumberFormat="1" applyFont="1" applyFill="1" applyBorder="1" applyAlignment="1">
      <alignment vertical="center"/>
    </xf>
    <xf numFmtId="0" fontId="0" fillId="0" borderId="0" xfId="0" applyFont="1" applyAlignment="1">
      <alignment vertical="center"/>
    </xf>
    <xf numFmtId="179" fontId="0" fillId="0" borderId="11" xfId="0" applyNumberFormat="1" applyFont="1" applyBorder="1" applyAlignment="1">
      <alignment vertical="center"/>
    </xf>
    <xf numFmtId="179" fontId="0" fillId="0" borderId="33" xfId="0" applyNumberFormat="1" applyFont="1" applyBorder="1" applyAlignment="1">
      <alignment vertical="center"/>
    </xf>
    <xf numFmtId="182" fontId="4" fillId="0" borderId="27" xfId="0" applyNumberFormat="1" applyFont="1" applyBorder="1" applyAlignment="1">
      <alignment vertical="center"/>
    </xf>
    <xf numFmtId="182" fontId="4" fillId="0" borderId="29" xfId="0" applyNumberFormat="1" applyFont="1" applyBorder="1" applyAlignment="1">
      <alignment vertical="center"/>
    </xf>
    <xf numFmtId="182" fontId="4" fillId="0" borderId="32" xfId="0" applyNumberFormat="1" applyFont="1" applyBorder="1" applyAlignment="1">
      <alignment vertical="center"/>
    </xf>
    <xf numFmtId="0" fontId="2" fillId="0" borderId="0" xfId="0" applyFont="1" applyBorder="1" applyAlignment="1">
      <alignment horizontal="right" vertical="center"/>
    </xf>
    <xf numFmtId="0" fontId="2" fillId="0" borderId="0"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179" fontId="2" fillId="0" borderId="52" xfId="0" applyNumberFormat="1" applyFont="1" applyBorder="1" applyAlignment="1">
      <alignment vertical="center"/>
    </xf>
    <xf numFmtId="0" fontId="1" fillId="0" borderId="24" xfId="0" applyFont="1" applyFill="1" applyBorder="1" applyAlignment="1">
      <alignment vertical="center"/>
    </xf>
    <xf numFmtId="0" fontId="2" fillId="0" borderId="24" xfId="0" applyFont="1" applyFill="1" applyBorder="1" applyAlignment="1">
      <alignment horizontal="center" vertical="center"/>
    </xf>
    <xf numFmtId="179" fontId="1" fillId="0" borderId="24" xfId="0" applyNumberFormat="1" applyFont="1" applyFill="1" applyBorder="1" applyAlignment="1">
      <alignment vertical="center"/>
    </xf>
    <xf numFmtId="0" fontId="0" fillId="0" borderId="24" xfId="0" applyFont="1" applyFill="1" applyBorder="1" applyAlignment="1">
      <alignment vertical="center"/>
    </xf>
    <xf numFmtId="179" fontId="2" fillId="0" borderId="115" xfId="0" applyNumberFormat="1" applyFont="1" applyBorder="1" applyAlignment="1">
      <alignment vertical="center"/>
    </xf>
    <xf numFmtId="179" fontId="1" fillId="0" borderId="115" xfId="0" applyNumberFormat="1" applyFont="1" applyBorder="1" applyAlignment="1">
      <alignment vertical="center"/>
    </xf>
    <xf numFmtId="179" fontId="1" fillId="0" borderId="56" xfId="0" applyNumberFormat="1" applyFont="1" applyBorder="1" applyAlignment="1">
      <alignment vertical="center"/>
    </xf>
    <xf numFmtId="41" fontId="2" fillId="0" borderId="56" xfId="0" applyNumberFormat="1" applyFont="1" applyFill="1" applyBorder="1" applyAlignment="1">
      <alignment vertical="center"/>
    </xf>
    <xf numFmtId="41" fontId="2" fillId="0" borderId="115" xfId="0" applyNumberFormat="1" applyFont="1" applyFill="1" applyBorder="1" applyAlignment="1">
      <alignment vertical="center"/>
    </xf>
    <xf numFmtId="179" fontId="2" fillId="0" borderId="115" xfId="0" applyNumberFormat="1" applyFont="1" applyFill="1" applyBorder="1" applyAlignment="1">
      <alignment vertical="center"/>
    </xf>
    <xf numFmtId="179" fontId="2" fillId="0" borderId="56" xfId="0" applyNumberFormat="1" applyFont="1" applyFill="1" applyBorder="1" applyAlignment="1">
      <alignment vertical="center"/>
    </xf>
    <xf numFmtId="178" fontId="2" fillId="0" borderId="56" xfId="0" applyNumberFormat="1" applyFont="1" applyFill="1" applyBorder="1" applyAlignment="1">
      <alignment vertical="center"/>
    </xf>
    <xf numFmtId="179" fontId="2" fillId="0" borderId="82" xfId="0" applyNumberFormat="1" applyFont="1" applyFill="1" applyBorder="1" applyAlignment="1">
      <alignment vertical="center"/>
    </xf>
    <xf numFmtId="179" fontId="2" fillId="0" borderId="116" xfId="0" applyNumberFormat="1" applyFont="1" applyFill="1" applyBorder="1" applyAlignment="1">
      <alignment vertical="center"/>
    </xf>
    <xf numFmtId="179" fontId="24" fillId="0" borderId="2" xfId="0" applyNumberFormat="1" applyFont="1" applyFill="1" applyBorder="1" applyAlignment="1">
      <alignment vertical="center"/>
    </xf>
    <xf numFmtId="0" fontId="1" fillId="2" borderId="0" xfId="0" applyFont="1" applyFill="1" applyAlignment="1">
      <alignment vertical="center"/>
    </xf>
    <xf numFmtId="0" fontId="25" fillId="0" borderId="0" xfId="0" applyFont="1" applyAlignment="1">
      <alignment vertical="center"/>
    </xf>
    <xf numFmtId="0" fontId="1" fillId="0" borderId="22" xfId="0" applyFont="1" applyBorder="1" applyAlignment="1">
      <alignment vertical="center" shrinkToFit="1"/>
    </xf>
    <xf numFmtId="0" fontId="1" fillId="0" borderId="23" xfId="0" applyFont="1" applyBorder="1" applyAlignment="1">
      <alignment horizontal="distributed" vertical="center"/>
    </xf>
    <xf numFmtId="0" fontId="2" fillId="0" borderId="16" xfId="0" applyFont="1" applyFill="1" applyBorder="1" applyAlignment="1">
      <alignment horizontal="center" vertical="center"/>
    </xf>
    <xf numFmtId="3" fontId="2" fillId="0" borderId="15" xfId="0" applyNumberFormat="1" applyFont="1" applyFill="1" applyBorder="1" applyAlignment="1">
      <alignment horizontal="center" vertical="center"/>
    </xf>
    <xf numFmtId="179" fontId="2" fillId="0" borderId="117" xfId="0" applyNumberFormat="1" applyFont="1" applyFill="1" applyBorder="1" applyAlignment="1">
      <alignment vertical="center"/>
    </xf>
    <xf numFmtId="0" fontId="16" fillId="0" borderId="0" xfId="0" applyFont="1" applyAlignment="1">
      <alignment horizontal="center"/>
    </xf>
    <xf numFmtId="0" fontId="20" fillId="0" borderId="0" xfId="0" applyFont="1" applyAlignment="1">
      <alignment horizontal="center"/>
    </xf>
    <xf numFmtId="0" fontId="15" fillId="0" borderId="0" xfId="0" applyFont="1" applyAlignment="1">
      <alignment horizontal="center"/>
    </xf>
    <xf numFmtId="0" fontId="5" fillId="0" borderId="0" xfId="0" applyFont="1" applyAlignment="1">
      <alignment horizontal="center"/>
    </xf>
    <xf numFmtId="0" fontId="7" fillId="0" borderId="84" xfId="0" applyFont="1" applyBorder="1" applyAlignment="1">
      <alignment horizontal="center" vertical="center"/>
    </xf>
    <xf numFmtId="0" fontId="7" fillId="0" borderId="78" xfId="0" applyFont="1" applyBorder="1" applyAlignment="1">
      <alignment horizontal="center" vertical="center"/>
    </xf>
    <xf numFmtId="0" fontId="4" fillId="0" borderId="76" xfId="0" applyFont="1" applyBorder="1" applyAlignment="1">
      <alignment horizontal="center" vertical="center"/>
    </xf>
    <xf numFmtId="0" fontId="4" fillId="0" borderId="85" xfId="0" applyFont="1" applyBorder="1" applyAlignment="1">
      <alignment horizontal="center" vertical="center"/>
    </xf>
    <xf numFmtId="0" fontId="4" fillId="0" borderId="72" xfId="0" applyFont="1" applyBorder="1" applyAlignment="1">
      <alignment horizontal="center" vertical="center"/>
    </xf>
    <xf numFmtId="0" fontId="4" fillId="0" borderId="0" xfId="0" applyFont="1" applyBorder="1" applyAlignment="1">
      <alignment horizontal="center" vertical="center"/>
    </xf>
    <xf numFmtId="0" fontId="4" fillId="0" borderId="83" xfId="0" applyFont="1" applyBorder="1" applyAlignment="1">
      <alignment horizontal="center" vertical="center"/>
    </xf>
    <xf numFmtId="0" fontId="4" fillId="0" borderId="5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6"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7" fillId="0" borderId="24" xfId="0" applyFont="1" applyBorder="1" applyAlignment="1">
      <alignment horizontal="center" vertical="center"/>
    </xf>
    <xf numFmtId="0" fontId="4" fillId="0" borderId="24" xfId="0" applyFont="1" applyBorder="1" applyAlignment="1">
      <alignment horizontal="center" vertical="center"/>
    </xf>
    <xf numFmtId="58" fontId="4" fillId="0" borderId="24" xfId="0" applyNumberFormat="1" applyFont="1" applyBorder="1" applyAlignment="1">
      <alignment horizontal="center" vertical="center"/>
    </xf>
    <xf numFmtId="0" fontId="7" fillId="0" borderId="24" xfId="0" applyFont="1" applyBorder="1" applyAlignment="1">
      <alignment horizontal="center" vertical="center" wrapText="1"/>
    </xf>
    <xf numFmtId="0" fontId="0" fillId="0" borderId="24" xfId="0"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41" xfId="0" applyFont="1" applyBorder="1" applyAlignment="1">
      <alignment horizontal="center" vertical="center"/>
    </xf>
    <xf numFmtId="58" fontId="4" fillId="0" borderId="41" xfId="0" applyNumberFormat="1" applyFont="1" applyBorder="1" applyAlignment="1">
      <alignment horizontal="center" vertical="center"/>
    </xf>
    <xf numFmtId="58" fontId="4" fillId="0" borderId="36" xfId="0" applyNumberFormat="1" applyFont="1" applyBorder="1" applyAlignment="1">
      <alignment horizontal="center" vertical="center"/>
    </xf>
    <xf numFmtId="0" fontId="7" fillId="0" borderId="41" xfId="0" applyFont="1" applyBorder="1" applyAlignment="1">
      <alignment vertical="center" wrapText="1"/>
    </xf>
    <xf numFmtId="0" fontId="7" fillId="0" borderId="36" xfId="0" applyFont="1" applyBorder="1" applyAlignment="1">
      <alignment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7" fillId="0" borderId="25" xfId="0" applyFont="1" applyBorder="1" applyAlignment="1">
      <alignment horizontal="distributed" vertical="center"/>
    </xf>
    <xf numFmtId="0" fontId="7" fillId="0" borderId="27" xfId="0" applyFont="1" applyBorder="1" applyAlignment="1">
      <alignment horizontal="distributed" vertical="center"/>
    </xf>
    <xf numFmtId="0" fontId="24" fillId="0" borderId="0" xfId="0" applyFont="1" applyAlignment="1">
      <alignment vertical="center" wrapText="1"/>
    </xf>
    <xf numFmtId="0" fontId="7" fillId="0" borderId="31" xfId="0" applyFont="1" applyBorder="1" applyAlignment="1">
      <alignment horizontal="center" vertical="center"/>
    </xf>
    <xf numFmtId="0" fontId="7" fillId="0" borderId="29" xfId="0" applyFont="1" applyBorder="1" applyAlignment="1">
      <alignment horizontal="center" vertical="center"/>
    </xf>
    <xf numFmtId="0" fontId="1" fillId="0" borderId="23" xfId="0" applyFont="1" applyBorder="1" applyAlignment="1">
      <alignment horizontal="distributed" vertical="center"/>
    </xf>
    <xf numFmtId="0" fontId="1" fillId="0" borderId="88" xfId="0" applyFont="1" applyBorder="1" applyAlignment="1">
      <alignment horizontal="distributed" vertical="center"/>
    </xf>
    <xf numFmtId="0" fontId="7" fillId="0" borderId="30" xfId="0" applyFont="1" applyBorder="1" applyAlignment="1">
      <alignment horizontal="right" vertical="center"/>
    </xf>
    <xf numFmtId="0" fontId="2" fillId="0" borderId="44" xfId="0" applyFont="1" applyBorder="1" applyAlignment="1">
      <alignment horizontal="center" vertical="center"/>
    </xf>
    <xf numFmtId="0" fontId="2" fillId="0" borderId="90" xfId="0" applyFont="1" applyBorder="1" applyAlignment="1">
      <alignment horizontal="center" vertical="center"/>
    </xf>
    <xf numFmtId="0" fontId="2" fillId="0" borderId="48" xfId="0" applyFont="1" applyBorder="1" applyAlignment="1">
      <alignment horizontal="center" vertical="center"/>
    </xf>
    <xf numFmtId="0" fontId="2" fillId="0" borderId="54" xfId="0" applyFont="1" applyBorder="1" applyAlignment="1">
      <alignment horizontal="center" vertical="center"/>
    </xf>
    <xf numFmtId="0" fontId="2" fillId="0" borderId="60" xfId="0" applyFont="1" applyBorder="1" applyAlignment="1">
      <alignment horizontal="distributed" vertical="center"/>
    </xf>
    <xf numFmtId="0" fontId="2" fillId="0" borderId="89" xfId="0" applyFont="1" applyBorder="1" applyAlignment="1">
      <alignment horizontal="distributed" vertical="center"/>
    </xf>
    <xf numFmtId="0" fontId="2" fillId="0" borderId="86" xfId="0" applyFont="1" applyBorder="1" applyAlignment="1">
      <alignment horizontal="distributed" vertical="center"/>
    </xf>
    <xf numFmtId="0" fontId="2" fillId="0" borderId="87" xfId="0" applyFont="1" applyBorder="1" applyAlignment="1">
      <alignment horizontal="distributed" vertical="center"/>
    </xf>
    <xf numFmtId="0" fontId="1" fillId="0" borderId="86" xfId="0" applyFont="1" applyBorder="1" applyAlignment="1">
      <alignment horizontal="distributed" vertical="center"/>
    </xf>
    <xf numFmtId="0" fontId="1" fillId="0" borderId="87" xfId="0" applyFont="1" applyBorder="1" applyAlignment="1">
      <alignment horizontal="distributed" vertical="center"/>
    </xf>
    <xf numFmtId="0" fontId="7" fillId="0" borderId="91" xfId="0" applyFont="1" applyBorder="1" applyAlignment="1">
      <alignment horizontal="right" vertical="center"/>
    </xf>
    <xf numFmtId="0" fontId="7" fillId="0" borderId="0" xfId="0" applyFont="1" applyBorder="1" applyAlignment="1">
      <alignment horizontal="right" vertical="center"/>
    </xf>
    <xf numFmtId="0" fontId="2" fillId="0" borderId="92" xfId="0" applyFont="1" applyFill="1" applyBorder="1" applyAlignment="1">
      <alignment horizontal="distributed" vertical="center" wrapText="1"/>
    </xf>
    <xf numFmtId="0" fontId="0" fillId="0" borderId="82" xfId="0" applyFont="1" applyFill="1" applyBorder="1" applyAlignment="1">
      <alignment horizontal="distributed" vertical="center" wrapText="1"/>
    </xf>
    <xf numFmtId="0" fontId="2" fillId="0" borderId="56" xfId="0" applyFont="1" applyFill="1" applyBorder="1" applyAlignment="1">
      <alignment horizontal="distributed" vertical="center" wrapText="1"/>
    </xf>
    <xf numFmtId="0" fontId="1" fillId="0" borderId="82" xfId="0" applyFont="1" applyFill="1" applyBorder="1" applyAlignment="1">
      <alignment horizontal="distributed" vertical="center" wrapText="1"/>
    </xf>
    <xf numFmtId="0" fontId="1" fillId="0" borderId="81" xfId="0" applyFont="1" applyFill="1" applyBorder="1" applyAlignment="1">
      <alignment horizontal="distributed" vertical="center" wrapText="1"/>
    </xf>
    <xf numFmtId="0" fontId="0" fillId="0" borderId="56" xfId="0" applyFont="1" applyFill="1" applyBorder="1" applyAlignment="1">
      <alignment horizontal="distributed" vertical="center" wrapText="1"/>
    </xf>
    <xf numFmtId="0" fontId="7" fillId="0" borderId="91" xfId="0" applyFont="1" applyFill="1" applyBorder="1" applyAlignment="1">
      <alignment horizontal="right" vertical="center"/>
    </xf>
    <xf numFmtId="0" fontId="2" fillId="0" borderId="0" xfId="0" applyFont="1" applyBorder="1" applyAlignment="1">
      <alignment horizontal="right" vertical="center"/>
    </xf>
    <xf numFmtId="0" fontId="2" fillId="0" borderId="0" xfId="0" applyFont="1" applyFill="1" applyBorder="1" applyAlignment="1">
      <alignment horizontal="right" vertical="center"/>
    </xf>
    <xf numFmtId="0" fontId="2" fillId="0" borderId="91" xfId="0" applyFont="1" applyFill="1" applyBorder="1" applyAlignment="1">
      <alignment horizontal="right" vertical="center"/>
    </xf>
    <xf numFmtId="0" fontId="1" fillId="0" borderId="0" xfId="0" applyFont="1" applyFill="1" applyBorder="1" applyAlignment="1">
      <alignment horizontal="right" vertical="center"/>
    </xf>
    <xf numFmtId="0" fontId="11" fillId="0" borderId="95" xfId="0" applyFont="1" applyFill="1" applyBorder="1" applyAlignment="1">
      <alignment horizontal="center" vertical="center" textRotation="255"/>
    </xf>
    <xf numFmtId="0" fontId="7" fillId="0" borderId="95" xfId="0" applyFont="1" applyFill="1" applyBorder="1" applyAlignment="1">
      <alignment horizontal="center" vertical="center" textRotation="255"/>
    </xf>
    <xf numFmtId="0" fontId="7" fillId="0" borderId="96" xfId="0" applyFont="1" applyFill="1" applyBorder="1" applyAlignment="1">
      <alignment horizontal="center" vertical="center" textRotation="255"/>
    </xf>
    <xf numFmtId="0" fontId="2" fillId="0" borderId="80" xfId="0" applyFont="1" applyFill="1" applyBorder="1" applyAlignment="1">
      <alignment horizontal="distributed" vertical="center"/>
    </xf>
    <xf numFmtId="0" fontId="1" fillId="0" borderId="97" xfId="0" applyFont="1" applyFill="1" applyBorder="1" applyAlignment="1">
      <alignment horizontal="distributed" vertical="center"/>
    </xf>
    <xf numFmtId="0" fontId="1" fillId="0" borderId="98" xfId="0" applyFont="1" applyFill="1" applyBorder="1" applyAlignment="1">
      <alignment horizontal="distributed" vertical="center"/>
    </xf>
    <xf numFmtId="0" fontId="2" fillId="0" borderId="79" xfId="0" applyFont="1" applyFill="1" applyBorder="1" applyAlignment="1">
      <alignment horizontal="distributed" vertical="center"/>
    </xf>
    <xf numFmtId="0" fontId="1" fillId="0" borderId="99" xfId="0" applyFont="1" applyFill="1" applyBorder="1" applyAlignment="1">
      <alignment horizontal="distributed" vertical="center"/>
    </xf>
    <xf numFmtId="0" fontId="1" fillId="0" borderId="100" xfId="0" applyFont="1" applyFill="1" applyBorder="1" applyAlignment="1">
      <alignment horizontal="distributed" vertical="center"/>
    </xf>
    <xf numFmtId="0" fontId="2" fillId="0" borderId="93" xfId="0" applyFont="1" applyFill="1" applyBorder="1" applyAlignment="1">
      <alignment horizontal="distributed" vertical="center"/>
    </xf>
    <xf numFmtId="0" fontId="1" fillId="0" borderId="53" xfId="0" applyFont="1" applyFill="1" applyBorder="1" applyAlignment="1">
      <alignment horizontal="distributed" vertical="center"/>
    </xf>
    <xf numFmtId="0" fontId="1" fillId="0" borderId="94" xfId="0" applyFont="1" applyFill="1" applyBorder="1" applyAlignment="1">
      <alignment horizontal="distributed" vertical="center"/>
    </xf>
    <xf numFmtId="0" fontId="2" fillId="0" borderId="44" xfId="0" applyFont="1" applyBorder="1" applyAlignment="1">
      <alignment horizontal="distributed" vertical="center"/>
    </xf>
    <xf numFmtId="0" fontId="1" fillId="0" borderId="90" xfId="0" applyFont="1" applyBorder="1" applyAlignment="1">
      <alignment horizontal="distributed" vertical="center"/>
    </xf>
    <xf numFmtId="0" fontId="1" fillId="0" borderId="101" xfId="0" applyFont="1" applyBorder="1" applyAlignment="1">
      <alignment horizontal="distributed" vertical="center"/>
    </xf>
    <xf numFmtId="0" fontId="1" fillId="0" borderId="98" xfId="0" applyFont="1" applyBorder="1" applyAlignment="1">
      <alignment horizontal="distributed" vertical="center"/>
    </xf>
    <xf numFmtId="0" fontId="2" fillId="0" borderId="102" xfId="0" applyFont="1" applyBorder="1" applyAlignment="1">
      <alignment horizontal="center" vertical="center"/>
    </xf>
    <xf numFmtId="0" fontId="1" fillId="0" borderId="81" xfId="0" applyFont="1" applyBorder="1" applyAlignment="1">
      <alignment horizontal="center" vertical="center"/>
    </xf>
    <xf numFmtId="0" fontId="2" fillId="0" borderId="37" xfId="0" applyFont="1" applyFill="1" applyBorder="1" applyAlignment="1">
      <alignment horizontal="center" vertical="center"/>
    </xf>
    <xf numFmtId="0" fontId="2" fillId="0" borderId="107" xfId="0" applyFont="1" applyFill="1" applyBorder="1" applyAlignment="1">
      <alignment horizontal="center" vertical="center"/>
    </xf>
    <xf numFmtId="0" fontId="2" fillId="0" borderId="103" xfId="0" applyFont="1" applyFill="1" applyBorder="1" applyAlignment="1">
      <alignment horizontal="center" vertical="center"/>
    </xf>
    <xf numFmtId="0" fontId="2" fillId="0" borderId="104" xfId="0" applyFont="1" applyFill="1" applyBorder="1" applyAlignment="1">
      <alignment horizontal="center" vertical="center"/>
    </xf>
    <xf numFmtId="0" fontId="2" fillId="0" borderId="105" xfId="0" applyFont="1" applyFill="1" applyBorder="1" applyAlignment="1">
      <alignment horizontal="center" vertical="center"/>
    </xf>
    <xf numFmtId="0" fontId="2" fillId="0" borderId="106" xfId="0" applyFont="1" applyFill="1" applyBorder="1" applyAlignment="1">
      <alignment horizontal="center" vertical="center"/>
    </xf>
    <xf numFmtId="0" fontId="2" fillId="0" borderId="56" xfId="0" applyFont="1" applyFill="1" applyBorder="1" applyAlignment="1">
      <alignment horizontal="center" vertical="center" textRotation="255"/>
    </xf>
    <xf numFmtId="0" fontId="1" fillId="0" borderId="82" xfId="0" applyFont="1" applyFill="1" applyBorder="1" applyAlignment="1">
      <alignment horizontal="center" vertical="center" textRotation="255"/>
    </xf>
    <xf numFmtId="0" fontId="1" fillId="0" borderId="81" xfId="0" applyFont="1" applyFill="1" applyBorder="1" applyAlignment="1">
      <alignment horizontal="center" vertical="center" textRotation="255"/>
    </xf>
    <xf numFmtId="0" fontId="2" fillId="0" borderId="102" xfId="0" applyFont="1" applyFill="1" applyBorder="1" applyAlignment="1">
      <alignment horizontal="center" vertical="center" textRotation="255"/>
    </xf>
    <xf numFmtId="0" fontId="2" fillId="0" borderId="16" xfId="0" applyFont="1" applyFill="1" applyBorder="1" applyAlignment="1">
      <alignment horizontal="center" vertical="center" textRotation="255"/>
    </xf>
    <xf numFmtId="0" fontId="1" fillId="0" borderId="15" xfId="0" applyFont="1" applyFill="1" applyBorder="1" applyAlignment="1">
      <alignment horizontal="center" vertical="center" textRotation="255"/>
    </xf>
    <xf numFmtId="0" fontId="1" fillId="0" borderId="112" xfId="0" applyFont="1" applyFill="1" applyBorder="1" applyAlignment="1">
      <alignment horizontal="center" vertical="center" textRotation="255"/>
    </xf>
    <xf numFmtId="0" fontId="2" fillId="0" borderId="108" xfId="0" applyFont="1" applyFill="1" applyBorder="1" applyAlignment="1">
      <alignment horizontal="distributed" vertical="center"/>
    </xf>
    <xf numFmtId="0" fontId="2" fillId="0" borderId="18" xfId="0" applyFont="1" applyFill="1" applyBorder="1" applyAlignment="1">
      <alignment horizontal="center" vertical="center" textRotation="255"/>
    </xf>
    <xf numFmtId="0" fontId="1" fillId="0" borderId="110" xfId="0" applyFont="1" applyFill="1" applyBorder="1" applyAlignment="1">
      <alignment horizontal="center" vertical="center" textRotation="255"/>
    </xf>
    <xf numFmtId="0" fontId="1" fillId="0" borderId="111" xfId="0" applyFont="1" applyFill="1" applyBorder="1" applyAlignment="1">
      <alignment horizontal="center" vertical="center" textRotation="255"/>
    </xf>
    <xf numFmtId="0" fontId="2" fillId="0" borderId="45" xfId="0" applyFont="1" applyFill="1" applyBorder="1" applyAlignment="1">
      <alignment horizontal="center" vertical="center" textRotation="255"/>
    </xf>
    <xf numFmtId="0" fontId="1" fillId="0" borderId="47" xfId="0" applyFont="1" applyFill="1" applyBorder="1" applyAlignment="1">
      <alignment horizontal="center" vertical="center" textRotation="255"/>
    </xf>
    <xf numFmtId="0" fontId="1" fillId="0" borderId="77" xfId="0" applyFont="1" applyFill="1" applyBorder="1" applyAlignment="1">
      <alignment horizontal="center" vertical="center" textRotation="255"/>
    </xf>
    <xf numFmtId="0" fontId="2" fillId="0" borderId="109" xfId="0" applyFont="1" applyBorder="1" applyAlignment="1">
      <alignment horizontal="center" vertical="center" textRotation="255"/>
    </xf>
    <xf numFmtId="0" fontId="1" fillId="0" borderId="95" xfId="0" applyFont="1" applyBorder="1" applyAlignment="1">
      <alignment horizontal="center" vertical="center" textRotation="255"/>
    </xf>
    <xf numFmtId="0" fontId="1" fillId="0" borderId="96" xfId="0" applyFont="1" applyBorder="1" applyAlignment="1">
      <alignment horizontal="center" vertical="center" textRotation="255"/>
    </xf>
    <xf numFmtId="0" fontId="2" fillId="0" borderId="9" xfId="0" applyFont="1" applyFill="1" applyBorder="1" applyAlignment="1">
      <alignment horizontal="distributed" vertical="center"/>
    </xf>
    <xf numFmtId="0" fontId="1" fillId="0" borderId="10" xfId="0" applyFont="1" applyFill="1" applyBorder="1" applyAlignment="1">
      <alignment horizontal="distributed" vertical="center"/>
    </xf>
    <xf numFmtId="0" fontId="1" fillId="0" borderId="90" xfId="0" applyFont="1" applyFill="1" applyBorder="1" applyAlignment="1">
      <alignment horizontal="distributed" vertical="center"/>
    </xf>
    <xf numFmtId="0" fontId="1" fillId="0" borderId="80" xfId="0" applyFont="1" applyFill="1" applyBorder="1" applyAlignment="1">
      <alignment horizontal="distributed"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20392.14</c:v>
                </c:pt>
                <c:pt idx="1">
                  <c:v>2321.5340000000001</c:v>
                </c:pt>
                <c:pt idx="2">
                  <c:v>887.65099999999995</c:v>
                </c:pt>
                <c:pt idx="3">
                  <c:v>13197.347</c:v>
                </c:pt>
                <c:pt idx="4">
                  <c:v>2272.578</c:v>
                </c:pt>
                <c:pt idx="5">
                  <c:v>518.76599999999996</c:v>
                </c:pt>
                <c:pt idx="6">
                  <c:v>34376.374000000003</c:v>
                </c:pt>
                <c:pt idx="7">
                  <c:v>6.6909999999999998</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238467.39000000118</c:v>
                </c:pt>
                <c:pt idx="1">
                  <c:v>393926.5199999999</c:v>
                </c:pt>
                <c:pt idx="2">
                  <c:v>2036.2299999999998</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53614.75</c:v>
                </c:pt>
                <c:pt idx="1">
                  <c:v>73973.08100000002</c:v>
                </c:pt>
                <c:pt idx="2">
                  <c:v>361.29</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94891.38</c:v>
                </c:pt>
                <c:pt idx="1">
                  <c:v>31083.95</c:v>
                </c:pt>
                <c:pt idx="2">
                  <c:v>9062.67</c:v>
                </c:pt>
                <c:pt idx="3">
                  <c:v>3272.26</c:v>
                </c:pt>
                <c:pt idx="4">
                  <c:v>6119.22</c:v>
                </c:pt>
                <c:pt idx="5">
                  <c:v>105.19</c:v>
                </c:pt>
                <c:pt idx="6">
                  <c:v>86402.83</c:v>
                </c:pt>
                <c:pt idx="7">
                  <c:v>7264.7199999999957</c:v>
                </c:pt>
                <c:pt idx="8">
                  <c:v>265.17</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31398.21</c:v>
                </c:pt>
                <c:pt idx="1">
                  <c:v>7053.06</c:v>
                </c:pt>
                <c:pt idx="2">
                  <c:v>2062.94</c:v>
                </c:pt>
                <c:pt idx="3">
                  <c:v>258.99</c:v>
                </c:pt>
                <c:pt idx="4">
                  <c:v>1507.29</c:v>
                </c:pt>
                <c:pt idx="5">
                  <c:v>12.56</c:v>
                </c:pt>
                <c:pt idx="6">
                  <c:v>11321.7</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94891.38</c:v>
                </c:pt>
                <c:pt idx="1">
                  <c:v>31083.95</c:v>
                </c:pt>
                <c:pt idx="2">
                  <c:v>9062.67</c:v>
                </c:pt>
                <c:pt idx="3">
                  <c:v>3272.26</c:v>
                </c:pt>
                <c:pt idx="4">
                  <c:v>6119.22</c:v>
                </c:pt>
                <c:pt idx="5">
                  <c:v>105.19</c:v>
                </c:pt>
                <c:pt idx="6">
                  <c:v>86402.83</c:v>
                </c:pt>
                <c:pt idx="7">
                  <c:v>7264.7199999999957</c:v>
                </c:pt>
                <c:pt idx="8">
                  <c:v>265.17</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99152.540000000008</c:v>
                </c:pt>
                <c:pt idx="1">
                  <c:v>13394.720000000003</c:v>
                </c:pt>
                <c:pt idx="2">
                  <c:v>5111.4400000000005</c:v>
                </c:pt>
                <c:pt idx="3">
                  <c:v>49938.11</c:v>
                </c:pt>
                <c:pt idx="4">
                  <c:v>14453.670000000002</c:v>
                </c:pt>
                <c:pt idx="5">
                  <c:v>6061.11</c:v>
                </c:pt>
                <c:pt idx="6">
                  <c:v>181544.00999999995</c:v>
                </c:pt>
                <c:pt idx="7">
                  <c:v>24270.919999999958</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62.1</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a:extLst>
            <a:ext uri="{FF2B5EF4-FFF2-40B4-BE49-F238E27FC236}">
              <a16:creationId xmlns:a16="http://schemas.microsoft.com/office/drawing/2014/main" id="{00000000-0008-0000-0100-000020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a:extLst>
            <a:ext uri="{FF2B5EF4-FFF2-40B4-BE49-F238E27FC236}">
              <a16:creationId xmlns:a16="http://schemas.microsoft.com/office/drawing/2014/main" id="{00000000-0008-0000-0200-000020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a:extLst>
            <a:ext uri="{FF2B5EF4-FFF2-40B4-BE49-F238E27FC236}">
              <a16:creationId xmlns:a16="http://schemas.microsoft.com/office/drawing/2014/main" id="{00000000-0008-0000-0400-0000F9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a:extLst>
            <a:ext uri="{FF2B5EF4-FFF2-40B4-BE49-F238E27FC236}">
              <a16:creationId xmlns:a16="http://schemas.microsoft.com/office/drawing/2014/main" id="{00000000-0008-0000-0400-0000FA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a:extLst>
            <a:ext uri="{FF2B5EF4-FFF2-40B4-BE49-F238E27FC236}">
              <a16:creationId xmlns:a16="http://schemas.microsoft.com/office/drawing/2014/main" id="{00000000-0008-0000-0400-0000FB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a:extLst>
            <a:ext uri="{FF2B5EF4-FFF2-40B4-BE49-F238E27FC236}">
              <a16:creationId xmlns:a16="http://schemas.microsoft.com/office/drawing/2014/main" id="{00000000-0008-0000-0400-0000F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a:extLst>
            <a:ext uri="{FF2B5EF4-FFF2-40B4-BE49-F238E27FC236}">
              <a16:creationId xmlns:a16="http://schemas.microsoft.com/office/drawing/2014/main" id="{00000000-0008-0000-0400-0000F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a:extLst>
            <a:ext uri="{FF2B5EF4-FFF2-40B4-BE49-F238E27FC236}">
              <a16:creationId xmlns:a16="http://schemas.microsoft.com/office/drawing/2014/main" id="{00000000-0008-0000-0400-0000FE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a:extLst>
            <a:ext uri="{FF2B5EF4-FFF2-40B4-BE49-F238E27FC236}">
              <a16:creationId xmlns:a16="http://schemas.microsoft.com/office/drawing/2014/main" id="{00000000-0008-0000-0400-0000FF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a:extLst>
            <a:ext uri="{FF2B5EF4-FFF2-40B4-BE49-F238E27FC236}">
              <a16:creationId xmlns:a16="http://schemas.microsoft.com/office/drawing/2014/main" id="{00000000-0008-0000-0400-0000001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sheetPr>
  <dimension ref="A15:H40"/>
  <sheetViews>
    <sheetView tabSelected="1" view="pageBreakPreview" zoomScaleNormal="100" workbookViewId="0">
      <selection activeCell="A15" sqref="A15:H15"/>
    </sheetView>
  </sheetViews>
  <sheetFormatPr defaultRowHeight="14.25" x14ac:dyDescent="0.15"/>
  <cols>
    <col min="1" max="1" width="16.5" customWidth="1"/>
  </cols>
  <sheetData>
    <row r="15" spans="1:8" ht="30.75" x14ac:dyDescent="0.3">
      <c r="A15" s="327" t="s">
        <v>319</v>
      </c>
      <c r="B15" s="327"/>
      <c r="C15" s="327"/>
      <c r="D15" s="327"/>
      <c r="E15" s="327"/>
      <c r="F15" s="327"/>
      <c r="G15" s="327"/>
      <c r="H15" s="327"/>
    </row>
    <row r="34" spans="1:8" ht="25.5" x14ac:dyDescent="0.25">
      <c r="A34" s="328" t="s">
        <v>580</v>
      </c>
      <c r="B34" s="328"/>
      <c r="C34" s="328"/>
      <c r="D34" s="328"/>
      <c r="E34" s="328"/>
      <c r="F34" s="328"/>
      <c r="G34" s="328"/>
      <c r="H34" s="328"/>
    </row>
    <row r="40" spans="1:8" ht="28.5" x14ac:dyDescent="0.3">
      <c r="A40" s="329" t="s">
        <v>320</v>
      </c>
      <c r="B40" s="329"/>
      <c r="C40" s="329"/>
      <c r="D40" s="329"/>
      <c r="E40" s="329"/>
      <c r="F40" s="329"/>
      <c r="G40" s="329"/>
      <c r="H40" s="329"/>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B2048"/>
  <sheetViews>
    <sheetView view="pageBreakPreview" zoomScale="70" zoomScaleNormal="75" zoomScaleSheetLayoutView="70" workbookViewId="0">
      <pane xSplit="5" topLeftCell="F1" activePane="topRight" state="frozen"/>
      <selection activeCell="M16" sqref="M16"/>
      <selection pane="topRight" activeCell="AH4" sqref="AH4"/>
    </sheetView>
  </sheetViews>
  <sheetFormatPr defaultColWidth="10.625" defaultRowHeight="14.25" x14ac:dyDescent="0.15"/>
  <cols>
    <col min="1" max="1" width="4.625" style="89" customWidth="1"/>
    <col min="2" max="3" width="3.625" style="89" customWidth="1"/>
    <col min="4" max="4" width="10.625" style="89" customWidth="1"/>
    <col min="5" max="5" width="11.125" style="89" customWidth="1"/>
    <col min="6" max="6" width="9.625" style="89" customWidth="1"/>
    <col min="7" max="27" width="8.625" style="89" customWidth="1"/>
    <col min="28" max="28" width="1.625" style="89" customWidth="1"/>
    <col min="29" max="16384" width="10.625" style="89"/>
  </cols>
  <sheetData>
    <row r="1" spans="1:28" ht="19.5" customHeight="1" x14ac:dyDescent="0.15">
      <c r="A1" s="88" t="s">
        <v>387</v>
      </c>
      <c r="F1" s="261" t="s">
        <v>543</v>
      </c>
    </row>
    <row r="2" spans="1:28" ht="19.5" customHeight="1" thickBot="1" x14ac:dyDescent="0.2">
      <c r="A2" s="388" t="s">
        <v>28</v>
      </c>
      <c r="B2" s="390"/>
      <c r="C2" s="390"/>
      <c r="D2" s="390"/>
      <c r="E2" s="390"/>
      <c r="F2" s="390"/>
      <c r="G2" s="390"/>
      <c r="H2" s="390"/>
      <c r="I2" s="390"/>
      <c r="J2" s="390"/>
      <c r="K2" s="390"/>
      <c r="L2" s="390"/>
      <c r="M2" s="390"/>
      <c r="N2" s="390"/>
      <c r="O2" s="390"/>
      <c r="P2" s="390"/>
      <c r="Q2" s="390"/>
      <c r="R2" s="390"/>
      <c r="S2" s="390"/>
      <c r="T2" s="390"/>
      <c r="U2" s="390"/>
      <c r="V2" s="390"/>
      <c r="W2" s="390"/>
      <c r="X2" s="390"/>
      <c r="Y2" s="390"/>
      <c r="Z2" s="390"/>
      <c r="AA2" s="390"/>
    </row>
    <row r="3" spans="1:28" ht="19.5" customHeight="1" x14ac:dyDescent="0.15">
      <c r="A3" s="185" t="s">
        <v>180</v>
      </c>
      <c r="B3" s="186"/>
      <c r="C3" s="186"/>
      <c r="D3" s="186"/>
      <c r="E3" s="186"/>
      <c r="F3" s="90" t="s">
        <v>181</v>
      </c>
      <c r="G3" s="91"/>
      <c r="H3" s="91"/>
      <c r="I3" s="91"/>
      <c r="J3" s="91"/>
      <c r="K3" s="91"/>
      <c r="L3" s="91"/>
      <c r="M3" s="91"/>
      <c r="N3" s="91"/>
      <c r="O3" s="91"/>
      <c r="P3" s="91"/>
      <c r="Q3" s="260"/>
      <c r="R3" s="92"/>
      <c r="S3" s="91"/>
      <c r="T3" s="91"/>
      <c r="U3" s="91"/>
      <c r="V3" s="91"/>
      <c r="W3" s="91"/>
      <c r="X3" s="91"/>
      <c r="Y3" s="91"/>
      <c r="Z3" s="91"/>
      <c r="AA3" s="324" t="s">
        <v>182</v>
      </c>
      <c r="AB3" s="93"/>
    </row>
    <row r="4" spans="1:28" ht="19.5" customHeight="1" x14ac:dyDescent="0.15">
      <c r="A4" s="187" t="s">
        <v>183</v>
      </c>
      <c r="B4" s="188"/>
      <c r="C4" s="188"/>
      <c r="D4" s="188"/>
      <c r="E4" s="189" t="s">
        <v>184</v>
      </c>
      <c r="F4" s="240">
        <f>F6+F40+F43</f>
        <v>238467.39000000007</v>
      </c>
      <c r="G4" s="256" t="s">
        <v>185</v>
      </c>
      <c r="H4" s="256" t="s">
        <v>186</v>
      </c>
      <c r="I4" s="256" t="s">
        <v>187</v>
      </c>
      <c r="J4" s="256" t="s">
        <v>188</v>
      </c>
      <c r="K4" s="256" t="s">
        <v>228</v>
      </c>
      <c r="L4" s="256" t="s">
        <v>229</v>
      </c>
      <c r="M4" s="256" t="s">
        <v>230</v>
      </c>
      <c r="N4" s="256" t="s">
        <v>231</v>
      </c>
      <c r="O4" s="256" t="s">
        <v>232</v>
      </c>
      <c r="P4" s="256" t="s">
        <v>233</v>
      </c>
      <c r="Q4" s="258" t="s">
        <v>234</v>
      </c>
      <c r="R4" s="257" t="s">
        <v>235</v>
      </c>
      <c r="S4" s="256" t="s">
        <v>236</v>
      </c>
      <c r="T4" s="256" t="s">
        <v>237</v>
      </c>
      <c r="U4" s="256" t="s">
        <v>238</v>
      </c>
      <c r="V4" s="256" t="s">
        <v>239</v>
      </c>
      <c r="W4" s="256" t="s">
        <v>42</v>
      </c>
      <c r="X4" s="256" t="s">
        <v>147</v>
      </c>
      <c r="Y4" s="256" t="s">
        <v>148</v>
      </c>
      <c r="Z4" s="256" t="s">
        <v>149</v>
      </c>
      <c r="AA4" s="325"/>
      <c r="AB4" s="93"/>
    </row>
    <row r="5" spans="1:28" ht="19.5" customHeight="1" x14ac:dyDescent="0.15">
      <c r="A5" s="190"/>
      <c r="B5" s="191"/>
      <c r="C5" s="191"/>
      <c r="D5" s="191"/>
      <c r="E5" s="189" t="s">
        <v>150</v>
      </c>
      <c r="F5" s="240">
        <f>F7</f>
        <v>53614.741000000009</v>
      </c>
      <c r="G5" s="254"/>
      <c r="H5" s="254"/>
      <c r="I5" s="254"/>
      <c r="J5" s="254"/>
      <c r="K5" s="254"/>
      <c r="L5" s="254"/>
      <c r="M5" s="254"/>
      <c r="N5" s="254"/>
      <c r="O5" s="254"/>
      <c r="P5" s="254"/>
      <c r="Q5" s="255"/>
      <c r="R5" s="94"/>
      <c r="S5" s="254"/>
      <c r="T5" s="254"/>
      <c r="U5" s="254"/>
      <c r="V5" s="254"/>
      <c r="W5" s="254"/>
      <c r="X5" s="254"/>
      <c r="Y5" s="254"/>
      <c r="Z5" s="254"/>
      <c r="AA5" s="325" t="s">
        <v>151</v>
      </c>
      <c r="AB5" s="93"/>
    </row>
    <row r="6" spans="1:28" ht="19.5" customHeight="1" x14ac:dyDescent="0.15">
      <c r="A6" s="192"/>
      <c r="B6" s="193" t="s">
        <v>152</v>
      </c>
      <c r="C6" s="188"/>
      <c r="D6" s="188"/>
      <c r="E6" s="189" t="s">
        <v>184</v>
      </c>
      <c r="F6" s="240">
        <f>SUM(G6:AA6)</f>
        <v>230937.50000000006</v>
      </c>
      <c r="G6" s="240">
        <f>G8+G26</f>
        <v>720.15000000000009</v>
      </c>
      <c r="H6" s="240">
        <f t="shared" ref="H6:AA6" si="0">H8+H26</f>
        <v>4468.7300000000005</v>
      </c>
      <c r="I6" s="240">
        <f t="shared" si="0"/>
        <v>2686.0299999999997</v>
      </c>
      <c r="J6" s="240">
        <f t="shared" si="0"/>
        <v>3124.92</v>
      </c>
      <c r="K6" s="240">
        <f t="shared" si="0"/>
        <v>4923.82</v>
      </c>
      <c r="L6" s="240">
        <f t="shared" si="0"/>
        <v>6742.87</v>
      </c>
      <c r="M6" s="240">
        <f t="shared" si="0"/>
        <v>8530.52</v>
      </c>
      <c r="N6" s="240">
        <f t="shared" si="0"/>
        <v>11937.899999999998</v>
      </c>
      <c r="O6" s="240">
        <f t="shared" si="0"/>
        <v>13616.460000000005</v>
      </c>
      <c r="P6" s="240">
        <f t="shared" si="0"/>
        <v>19220.04</v>
      </c>
      <c r="Q6" s="240">
        <f t="shared" si="0"/>
        <v>22700.47</v>
      </c>
      <c r="R6" s="240">
        <f t="shared" si="0"/>
        <v>31154.490000000005</v>
      </c>
      <c r="S6" s="240">
        <f t="shared" si="0"/>
        <v>31026.75</v>
      </c>
      <c r="T6" s="240">
        <f t="shared" si="0"/>
        <v>31275.379999999997</v>
      </c>
      <c r="U6" s="240">
        <f t="shared" si="0"/>
        <v>19168</v>
      </c>
      <c r="V6" s="240">
        <f t="shared" si="0"/>
        <v>9481.3100000000013</v>
      </c>
      <c r="W6" s="240">
        <f t="shared" si="0"/>
        <v>4292.92</v>
      </c>
      <c r="X6" s="240">
        <f t="shared" si="0"/>
        <v>2337.7200000000003</v>
      </c>
      <c r="Y6" s="240">
        <f t="shared" si="0"/>
        <v>1049.9100000000001</v>
      </c>
      <c r="Z6" s="240">
        <f t="shared" si="0"/>
        <v>767.44</v>
      </c>
      <c r="AA6" s="264">
        <f t="shared" si="0"/>
        <v>1711.67</v>
      </c>
      <c r="AB6" s="93"/>
    </row>
    <row r="7" spans="1:28" ht="19.5" customHeight="1" x14ac:dyDescent="0.15">
      <c r="A7" s="194"/>
      <c r="B7" s="195"/>
      <c r="C7" s="191"/>
      <c r="D7" s="191"/>
      <c r="E7" s="189" t="s">
        <v>150</v>
      </c>
      <c r="F7" s="240">
        <f t="shared" ref="F7:F39" si="1">SUM(G7:AA7)</f>
        <v>53614.741000000009</v>
      </c>
      <c r="G7" s="240">
        <f>G9+G27</f>
        <v>0</v>
      </c>
      <c r="H7" s="240">
        <f t="shared" ref="H7:AA7" si="2">H9+H27</f>
        <v>23.847999999999871</v>
      </c>
      <c r="I7" s="240">
        <f t="shared" si="2"/>
        <v>59.486999999999973</v>
      </c>
      <c r="J7" s="240">
        <f t="shared" si="2"/>
        <v>204.45099999999996</v>
      </c>
      <c r="K7" s="240">
        <f t="shared" si="2"/>
        <v>582.70499999999993</v>
      </c>
      <c r="L7" s="240">
        <f t="shared" si="2"/>
        <v>1154.4830000000004</v>
      </c>
      <c r="M7" s="240">
        <f t="shared" si="2"/>
        <v>1714.8190000000002</v>
      </c>
      <c r="N7" s="240">
        <f t="shared" si="2"/>
        <v>2883.5830000000005</v>
      </c>
      <c r="O7" s="240">
        <f t="shared" si="2"/>
        <v>3750.66</v>
      </c>
      <c r="P7" s="240">
        <f t="shared" si="2"/>
        <v>5411.3369999999923</v>
      </c>
      <c r="Q7" s="240">
        <f t="shared" si="2"/>
        <v>6515.7029999999995</v>
      </c>
      <c r="R7" s="240">
        <f t="shared" si="2"/>
        <v>8182.0670000000036</v>
      </c>
      <c r="S7" s="240">
        <f t="shared" si="2"/>
        <v>7588.4720000000034</v>
      </c>
      <c r="T7" s="240">
        <f t="shared" si="2"/>
        <v>6964.4310000000023</v>
      </c>
      <c r="U7" s="240">
        <f t="shared" si="2"/>
        <v>4138.7520000000022</v>
      </c>
      <c r="V7" s="240">
        <f t="shared" si="2"/>
        <v>2089.6530000000002</v>
      </c>
      <c r="W7" s="240">
        <f t="shared" si="2"/>
        <v>1053.847</v>
      </c>
      <c r="X7" s="240">
        <f t="shared" si="2"/>
        <v>539.31099999999992</v>
      </c>
      <c r="Y7" s="240">
        <f t="shared" si="2"/>
        <v>243.506</v>
      </c>
      <c r="Z7" s="240">
        <f t="shared" si="2"/>
        <v>170.32999999999998</v>
      </c>
      <c r="AA7" s="264">
        <f t="shared" si="2"/>
        <v>343.29600000000011</v>
      </c>
      <c r="AB7" s="93"/>
    </row>
    <row r="8" spans="1:28" ht="19.5" customHeight="1" x14ac:dyDescent="0.15">
      <c r="A8" s="194"/>
      <c r="B8" s="196"/>
      <c r="C8" s="193" t="s">
        <v>152</v>
      </c>
      <c r="D8" s="188"/>
      <c r="E8" s="189" t="s">
        <v>184</v>
      </c>
      <c r="F8" s="240">
        <f t="shared" si="1"/>
        <v>131136.78000000003</v>
      </c>
      <c r="G8" s="240">
        <f>G10+G24</f>
        <v>621.46</v>
      </c>
      <c r="H8" s="240">
        <f t="shared" ref="H8:AA8" si="3">H10+H24</f>
        <v>1641.7600000000002</v>
      </c>
      <c r="I8" s="240">
        <f t="shared" si="3"/>
        <v>1767.8099999999997</v>
      </c>
      <c r="J8" s="240">
        <f t="shared" si="3"/>
        <v>1808.23</v>
      </c>
      <c r="K8" s="240">
        <f t="shared" si="3"/>
        <v>3277.37</v>
      </c>
      <c r="L8" s="240">
        <f t="shared" si="3"/>
        <v>5307.84</v>
      </c>
      <c r="M8" s="240">
        <f t="shared" si="3"/>
        <v>6149.85</v>
      </c>
      <c r="N8" s="240">
        <f t="shared" si="3"/>
        <v>9432.9399999999987</v>
      </c>
      <c r="O8" s="240">
        <f t="shared" si="3"/>
        <v>11842.780000000004</v>
      </c>
      <c r="P8" s="240">
        <f t="shared" si="3"/>
        <v>16102.280000000002</v>
      </c>
      <c r="Q8" s="240">
        <f t="shared" si="3"/>
        <v>17597.38</v>
      </c>
      <c r="R8" s="240">
        <f t="shared" si="3"/>
        <v>19119.720000000005</v>
      </c>
      <c r="S8" s="240">
        <f t="shared" si="3"/>
        <v>15156.29</v>
      </c>
      <c r="T8" s="240">
        <f t="shared" si="3"/>
        <v>10536.33</v>
      </c>
      <c r="U8" s="240">
        <f t="shared" si="3"/>
        <v>5069.9599999999991</v>
      </c>
      <c r="V8" s="240">
        <f t="shared" si="3"/>
        <v>2540.5600000000004</v>
      </c>
      <c r="W8" s="240">
        <f t="shared" si="3"/>
        <v>1532</v>
      </c>
      <c r="X8" s="240">
        <f t="shared" si="3"/>
        <v>777.12000000000023</v>
      </c>
      <c r="Y8" s="240">
        <f t="shared" si="3"/>
        <v>344.76</v>
      </c>
      <c r="Z8" s="240">
        <f t="shared" si="3"/>
        <v>185.27999999999997</v>
      </c>
      <c r="AA8" s="264">
        <f t="shared" si="3"/>
        <v>325.06000000000006</v>
      </c>
      <c r="AB8" s="93"/>
    </row>
    <row r="9" spans="1:28" ht="19.5" customHeight="1" x14ac:dyDescent="0.15">
      <c r="A9" s="194"/>
      <c r="B9" s="197"/>
      <c r="C9" s="197"/>
      <c r="D9" s="191"/>
      <c r="E9" s="189" t="s">
        <v>150</v>
      </c>
      <c r="F9" s="240">
        <f t="shared" si="1"/>
        <v>38849.689999999988</v>
      </c>
      <c r="G9" s="240">
        <f>G11+G25</f>
        <v>0</v>
      </c>
      <c r="H9" s="240">
        <f t="shared" ref="H9:AA9" si="4">H11+H25</f>
        <v>0.74399999999999999</v>
      </c>
      <c r="I9" s="240">
        <f t="shared" si="4"/>
        <v>36.305999999999997</v>
      </c>
      <c r="J9" s="240">
        <f t="shared" si="4"/>
        <v>137.65999999999997</v>
      </c>
      <c r="K9" s="240">
        <f t="shared" si="4"/>
        <v>466.63299999999992</v>
      </c>
      <c r="L9" s="240">
        <f t="shared" si="4"/>
        <v>1025.3130000000003</v>
      </c>
      <c r="M9" s="240">
        <f t="shared" si="4"/>
        <v>1474.1780000000001</v>
      </c>
      <c r="N9" s="240">
        <f t="shared" si="4"/>
        <v>2602.8760000000007</v>
      </c>
      <c r="O9" s="240">
        <f t="shared" si="4"/>
        <v>3528.1579999999999</v>
      </c>
      <c r="P9" s="240">
        <f t="shared" si="4"/>
        <v>4983.1679999999924</v>
      </c>
      <c r="Q9" s="240">
        <f t="shared" si="4"/>
        <v>5754.78</v>
      </c>
      <c r="R9" s="240">
        <f t="shared" si="4"/>
        <v>6312.8189999999995</v>
      </c>
      <c r="S9" s="240">
        <f t="shared" si="4"/>
        <v>5049.0700000000006</v>
      </c>
      <c r="T9" s="240">
        <f t="shared" si="4"/>
        <v>3611.1550000000029</v>
      </c>
      <c r="U9" s="240">
        <f t="shared" si="4"/>
        <v>1811.8269999999998</v>
      </c>
      <c r="V9" s="240">
        <f t="shared" si="4"/>
        <v>928.44800000000009</v>
      </c>
      <c r="W9" s="240">
        <f t="shared" si="4"/>
        <v>566.12900000000002</v>
      </c>
      <c r="X9" s="240">
        <f t="shared" si="4"/>
        <v>278.03399999999999</v>
      </c>
      <c r="Y9" s="240">
        <f t="shared" si="4"/>
        <v>120.524</v>
      </c>
      <c r="Z9" s="240">
        <f t="shared" si="4"/>
        <v>65.552999999999983</v>
      </c>
      <c r="AA9" s="264">
        <f t="shared" si="4"/>
        <v>96.314999999999998</v>
      </c>
      <c r="AB9" s="93"/>
    </row>
    <row r="10" spans="1:28" ht="19.5" customHeight="1" x14ac:dyDescent="0.15">
      <c r="A10" s="194"/>
      <c r="B10" s="198"/>
      <c r="C10" s="189"/>
      <c r="D10" s="189" t="s">
        <v>153</v>
      </c>
      <c r="E10" s="189" t="s">
        <v>184</v>
      </c>
      <c r="F10" s="240">
        <f t="shared" si="1"/>
        <v>129338.84</v>
      </c>
      <c r="G10" s="240">
        <f>SUM(G12,G14,G16,G18,G20,G22)</f>
        <v>582.62</v>
      </c>
      <c r="H10" s="240">
        <f t="shared" ref="H10:AA10" si="5">SUM(H12,H14,H16,H18,H20,H22)</f>
        <v>1526.1200000000001</v>
      </c>
      <c r="I10" s="240">
        <f t="shared" si="5"/>
        <v>1572.6899999999998</v>
      </c>
      <c r="J10" s="240">
        <f t="shared" si="5"/>
        <v>1648.6</v>
      </c>
      <c r="K10" s="240">
        <f t="shared" si="5"/>
        <v>3101.74</v>
      </c>
      <c r="L10" s="240">
        <f t="shared" si="5"/>
        <v>5095.07</v>
      </c>
      <c r="M10" s="240">
        <f t="shared" si="5"/>
        <v>6072.87</v>
      </c>
      <c r="N10" s="240">
        <f t="shared" si="5"/>
        <v>9305.8999999999978</v>
      </c>
      <c r="O10" s="240">
        <f t="shared" si="5"/>
        <v>11748.100000000004</v>
      </c>
      <c r="P10" s="240">
        <f t="shared" si="5"/>
        <v>16052.040000000003</v>
      </c>
      <c r="Q10" s="240">
        <f t="shared" si="5"/>
        <v>17543.920000000002</v>
      </c>
      <c r="R10" s="240">
        <f t="shared" si="5"/>
        <v>19056.000000000004</v>
      </c>
      <c r="S10" s="240">
        <f t="shared" si="5"/>
        <v>15086.75</v>
      </c>
      <c r="T10" s="240">
        <f t="shared" si="5"/>
        <v>10406.07</v>
      </c>
      <c r="U10" s="240">
        <f t="shared" si="5"/>
        <v>4963.3099999999995</v>
      </c>
      <c r="V10" s="240">
        <f t="shared" si="5"/>
        <v>2478.3900000000003</v>
      </c>
      <c r="W10" s="240">
        <f t="shared" si="5"/>
        <v>1499.24</v>
      </c>
      <c r="X10" s="240">
        <f t="shared" si="5"/>
        <v>771.6600000000002</v>
      </c>
      <c r="Y10" s="240">
        <f t="shared" si="5"/>
        <v>336.05</v>
      </c>
      <c r="Z10" s="240">
        <f t="shared" si="5"/>
        <v>181.92999999999998</v>
      </c>
      <c r="AA10" s="264">
        <f t="shared" si="5"/>
        <v>309.77000000000004</v>
      </c>
      <c r="AB10" s="93"/>
    </row>
    <row r="11" spans="1:28" ht="19.5" customHeight="1" x14ac:dyDescent="0.15">
      <c r="A11" s="194"/>
      <c r="B11" s="198" t="s">
        <v>154</v>
      </c>
      <c r="C11" s="198"/>
      <c r="D11" s="198"/>
      <c r="E11" s="189" t="s">
        <v>150</v>
      </c>
      <c r="F11" s="240">
        <f t="shared" si="1"/>
        <v>38679.445999999996</v>
      </c>
      <c r="G11" s="240">
        <f>SUM(G13,G15,G17,G19,G21,G23)</f>
        <v>0</v>
      </c>
      <c r="H11" s="240">
        <f t="shared" ref="H11:AA11" si="6">SUM(H13,H15,H17,H19,H21,H23)</f>
        <v>0</v>
      </c>
      <c r="I11" s="240">
        <f t="shared" si="6"/>
        <v>31.285999999999994</v>
      </c>
      <c r="J11" s="240">
        <f t="shared" si="6"/>
        <v>129.56599999999997</v>
      </c>
      <c r="K11" s="240">
        <f t="shared" si="6"/>
        <v>454.14999999999992</v>
      </c>
      <c r="L11" s="240">
        <f t="shared" si="6"/>
        <v>1004.6820000000002</v>
      </c>
      <c r="M11" s="240">
        <f t="shared" si="6"/>
        <v>1465.903</v>
      </c>
      <c r="N11" s="240">
        <f t="shared" si="6"/>
        <v>2584.2060000000006</v>
      </c>
      <c r="O11" s="240">
        <f t="shared" si="6"/>
        <v>3511.1239999999998</v>
      </c>
      <c r="P11" s="240">
        <f t="shared" si="6"/>
        <v>4973.2859999999928</v>
      </c>
      <c r="Q11" s="240">
        <f t="shared" si="6"/>
        <v>5746.2869999999994</v>
      </c>
      <c r="R11" s="240">
        <f t="shared" si="6"/>
        <v>6302.0909999999994</v>
      </c>
      <c r="S11" s="240">
        <f t="shared" si="6"/>
        <v>5039.3090000000002</v>
      </c>
      <c r="T11" s="240">
        <f t="shared" si="6"/>
        <v>3596.1490000000031</v>
      </c>
      <c r="U11" s="240">
        <f t="shared" si="6"/>
        <v>1800.3519999999999</v>
      </c>
      <c r="V11" s="240">
        <f t="shared" si="6"/>
        <v>921.79100000000005</v>
      </c>
      <c r="W11" s="240">
        <f t="shared" si="6"/>
        <v>562.48300000000006</v>
      </c>
      <c r="X11" s="240">
        <f t="shared" si="6"/>
        <v>277.322</v>
      </c>
      <c r="Y11" s="240">
        <f t="shared" si="6"/>
        <v>119.642</v>
      </c>
      <c r="Z11" s="240">
        <f t="shared" si="6"/>
        <v>65.071999999999989</v>
      </c>
      <c r="AA11" s="264">
        <f t="shared" si="6"/>
        <v>94.745000000000005</v>
      </c>
      <c r="AB11" s="93"/>
    </row>
    <row r="12" spans="1:28" ht="19.5" customHeight="1" x14ac:dyDescent="0.15">
      <c r="A12" s="194" t="s">
        <v>155</v>
      </c>
      <c r="B12" s="198"/>
      <c r="C12" s="198" t="s">
        <v>10</v>
      </c>
      <c r="D12" s="189" t="s">
        <v>156</v>
      </c>
      <c r="E12" s="189" t="s">
        <v>184</v>
      </c>
      <c r="F12" s="240">
        <f t="shared" si="1"/>
        <v>94891.380000000019</v>
      </c>
      <c r="G12" s="240">
        <f>SUM(G81,G917,G1181,G1445)</f>
        <v>325.97000000000003</v>
      </c>
      <c r="H12" s="240">
        <f t="shared" ref="H12:AA12" si="7">SUM(H81,H917,H1181,H1445)</f>
        <v>853.88000000000011</v>
      </c>
      <c r="I12" s="240">
        <f t="shared" si="7"/>
        <v>765.47</v>
      </c>
      <c r="J12" s="240">
        <f t="shared" si="7"/>
        <v>957.83999999999992</v>
      </c>
      <c r="K12" s="240">
        <f t="shared" si="7"/>
        <v>2507.4999999999995</v>
      </c>
      <c r="L12" s="240">
        <f t="shared" si="7"/>
        <v>4611.92</v>
      </c>
      <c r="M12" s="240">
        <f t="shared" si="7"/>
        <v>5612.43</v>
      </c>
      <c r="N12" s="240">
        <f t="shared" si="7"/>
        <v>8451.83</v>
      </c>
      <c r="O12" s="240">
        <f t="shared" si="7"/>
        <v>9999.9200000000019</v>
      </c>
      <c r="P12" s="240">
        <f t="shared" si="7"/>
        <v>12675.970000000001</v>
      </c>
      <c r="Q12" s="240">
        <f t="shared" si="7"/>
        <v>12623.54</v>
      </c>
      <c r="R12" s="240">
        <f t="shared" si="7"/>
        <v>12596.560000000001</v>
      </c>
      <c r="S12" s="240">
        <f t="shared" si="7"/>
        <v>9103.7999999999993</v>
      </c>
      <c r="T12" s="240">
        <f t="shared" si="7"/>
        <v>6465.2699999999995</v>
      </c>
      <c r="U12" s="240">
        <f t="shared" si="7"/>
        <v>3374.47</v>
      </c>
      <c r="V12" s="240">
        <f t="shared" si="7"/>
        <v>1854.7</v>
      </c>
      <c r="W12" s="240">
        <f t="shared" si="7"/>
        <v>1161.96</v>
      </c>
      <c r="X12" s="240">
        <f t="shared" si="7"/>
        <v>505.33000000000004</v>
      </c>
      <c r="Y12" s="240">
        <f t="shared" si="7"/>
        <v>222.11</v>
      </c>
      <c r="Z12" s="240">
        <f t="shared" si="7"/>
        <v>120.08999999999999</v>
      </c>
      <c r="AA12" s="264">
        <f t="shared" si="7"/>
        <v>100.82</v>
      </c>
      <c r="AB12" s="93"/>
    </row>
    <row r="13" spans="1:28" ht="19.5" customHeight="1" x14ac:dyDescent="0.15">
      <c r="A13" s="194"/>
      <c r="B13" s="198"/>
      <c r="C13" s="198"/>
      <c r="D13" s="198"/>
      <c r="E13" s="189" t="s">
        <v>150</v>
      </c>
      <c r="F13" s="240">
        <f t="shared" si="1"/>
        <v>31398.207999999999</v>
      </c>
      <c r="G13" s="240">
        <f t="shared" ref="G13:AA13" si="8">SUM(G82,G918,G1182,G1446)</f>
        <v>0</v>
      </c>
      <c r="H13" s="240">
        <f t="shared" si="8"/>
        <v>0</v>
      </c>
      <c r="I13" s="240">
        <f t="shared" si="8"/>
        <v>26.043999999999997</v>
      </c>
      <c r="J13" s="240">
        <f t="shared" si="8"/>
        <v>114.92399999999998</v>
      </c>
      <c r="K13" s="240">
        <f t="shared" si="8"/>
        <v>426.26099999999997</v>
      </c>
      <c r="L13" s="240">
        <f t="shared" si="8"/>
        <v>968.59700000000021</v>
      </c>
      <c r="M13" s="240">
        <f t="shared" si="8"/>
        <v>1404.2640000000001</v>
      </c>
      <c r="N13" s="240">
        <f t="shared" si="8"/>
        <v>2445.7809999999999</v>
      </c>
      <c r="O13" s="240">
        <f t="shared" si="8"/>
        <v>3191.6020000000003</v>
      </c>
      <c r="P13" s="240">
        <f t="shared" si="8"/>
        <v>4290.6909999999925</v>
      </c>
      <c r="Q13" s="240">
        <f t="shared" si="8"/>
        <v>4646.0739999999996</v>
      </c>
      <c r="R13" s="240">
        <f t="shared" si="8"/>
        <v>4773.2509999999993</v>
      </c>
      <c r="S13" s="240">
        <f t="shared" si="8"/>
        <v>3541.1930000000002</v>
      </c>
      <c r="T13" s="240">
        <f t="shared" si="8"/>
        <v>2573.5700000000029</v>
      </c>
      <c r="U13" s="240">
        <f t="shared" si="8"/>
        <v>1379.597</v>
      </c>
      <c r="V13" s="240">
        <f t="shared" si="8"/>
        <v>756.23900000000003</v>
      </c>
      <c r="W13" s="240">
        <f t="shared" si="8"/>
        <v>474.32000000000005</v>
      </c>
      <c r="X13" s="240">
        <f t="shared" si="8"/>
        <v>206.05</v>
      </c>
      <c r="Y13" s="240">
        <f t="shared" si="8"/>
        <v>90.054000000000002</v>
      </c>
      <c r="Z13" s="240">
        <f t="shared" si="8"/>
        <v>48.908000000000001</v>
      </c>
      <c r="AA13" s="264">
        <f t="shared" si="8"/>
        <v>40.787999999999997</v>
      </c>
      <c r="AB13" s="93"/>
    </row>
    <row r="14" spans="1:28" ht="19.5" customHeight="1" x14ac:dyDescent="0.15">
      <c r="A14" s="194"/>
      <c r="B14" s="198"/>
      <c r="C14" s="198"/>
      <c r="D14" s="189" t="s">
        <v>157</v>
      </c>
      <c r="E14" s="189" t="s">
        <v>184</v>
      </c>
      <c r="F14" s="240">
        <f>SUM(G14:AA14)</f>
        <v>18614.920000000006</v>
      </c>
      <c r="G14" s="240">
        <f t="shared" ref="G14:AA14" si="9">SUM(G83,G919,G1183,G1447)</f>
        <v>0.88</v>
      </c>
      <c r="H14" s="240">
        <f t="shared" si="9"/>
        <v>8.4</v>
      </c>
      <c r="I14" s="240">
        <f t="shared" si="9"/>
        <v>9.43</v>
      </c>
      <c r="J14" s="240">
        <f t="shared" si="9"/>
        <v>8.02</v>
      </c>
      <c r="K14" s="240">
        <f t="shared" si="9"/>
        <v>35.92</v>
      </c>
      <c r="L14" s="240">
        <f t="shared" si="9"/>
        <v>96.72999999999999</v>
      </c>
      <c r="M14" s="240">
        <f t="shared" si="9"/>
        <v>175.99</v>
      </c>
      <c r="N14" s="240">
        <f t="shared" si="9"/>
        <v>564.4799999999999</v>
      </c>
      <c r="O14" s="240">
        <f t="shared" si="9"/>
        <v>1401.7599999999998</v>
      </c>
      <c r="P14" s="240">
        <f t="shared" si="9"/>
        <v>2662.9</v>
      </c>
      <c r="Q14" s="240">
        <f t="shared" si="9"/>
        <v>3592.7799999999997</v>
      </c>
      <c r="R14" s="240">
        <f t="shared" si="9"/>
        <v>4285.880000000001</v>
      </c>
      <c r="S14" s="240">
        <f t="shared" si="9"/>
        <v>2915.74</v>
      </c>
      <c r="T14" s="240">
        <f t="shared" si="9"/>
        <v>1696.91</v>
      </c>
      <c r="U14" s="240">
        <f t="shared" si="9"/>
        <v>654.42999999999995</v>
      </c>
      <c r="V14" s="240">
        <f t="shared" si="9"/>
        <v>279.77</v>
      </c>
      <c r="W14" s="240">
        <f t="shared" si="9"/>
        <v>112.83</v>
      </c>
      <c r="X14" s="240">
        <f t="shared" si="9"/>
        <v>49.11</v>
      </c>
      <c r="Y14" s="240">
        <f t="shared" si="9"/>
        <v>21.32</v>
      </c>
      <c r="Z14" s="240">
        <f t="shared" si="9"/>
        <v>27.119999999999997</v>
      </c>
      <c r="AA14" s="264">
        <f t="shared" si="9"/>
        <v>14.52</v>
      </c>
      <c r="AB14" s="93"/>
    </row>
    <row r="15" spans="1:28" ht="19.5" customHeight="1" x14ac:dyDescent="0.15">
      <c r="A15" s="194"/>
      <c r="B15" s="198"/>
      <c r="C15" s="198"/>
      <c r="D15" s="198"/>
      <c r="E15" s="189" t="s">
        <v>150</v>
      </c>
      <c r="F15" s="240">
        <f t="shared" si="1"/>
        <v>4101.393</v>
      </c>
      <c r="G15" s="240">
        <f t="shared" ref="G15:AA15" si="10">SUM(G84,G920,G1184,G1448)</f>
        <v>0</v>
      </c>
      <c r="H15" s="240">
        <f t="shared" si="10"/>
        <v>0</v>
      </c>
      <c r="I15" s="240">
        <f t="shared" si="10"/>
        <v>0.35500000000000004</v>
      </c>
      <c r="J15" s="240">
        <f t="shared" si="10"/>
        <v>0.56200000000000006</v>
      </c>
      <c r="K15" s="240">
        <f t="shared" si="10"/>
        <v>3.5920000000000001</v>
      </c>
      <c r="L15" s="240">
        <f t="shared" si="10"/>
        <v>11.595000000000001</v>
      </c>
      <c r="M15" s="240">
        <f t="shared" si="10"/>
        <v>24.636999999999997</v>
      </c>
      <c r="N15" s="240">
        <f t="shared" si="10"/>
        <v>90.279999999999987</v>
      </c>
      <c r="O15" s="240">
        <f t="shared" si="10"/>
        <v>251.95899999999997</v>
      </c>
      <c r="P15" s="240">
        <f t="shared" si="10"/>
        <v>531.87500000000011</v>
      </c>
      <c r="Q15" s="240">
        <f t="shared" si="10"/>
        <v>788.9820000000002</v>
      </c>
      <c r="R15" s="240">
        <f t="shared" si="10"/>
        <v>983.8979999999998</v>
      </c>
      <c r="S15" s="240">
        <f t="shared" si="10"/>
        <v>695.1049999999999</v>
      </c>
      <c r="T15" s="240">
        <f t="shared" si="10"/>
        <v>421.42400000000015</v>
      </c>
      <c r="U15" s="240">
        <f t="shared" si="10"/>
        <v>167.59000000000003</v>
      </c>
      <c r="V15" s="240">
        <f t="shared" si="10"/>
        <v>71.955999999999989</v>
      </c>
      <c r="W15" s="240">
        <f t="shared" si="10"/>
        <v>29.033000000000001</v>
      </c>
      <c r="X15" s="240">
        <f t="shared" si="10"/>
        <v>12.713999999999999</v>
      </c>
      <c r="Y15" s="240">
        <f t="shared" si="10"/>
        <v>5.4240000000000004</v>
      </c>
      <c r="Z15" s="240">
        <f t="shared" si="10"/>
        <v>7.0120000000000005</v>
      </c>
      <c r="AA15" s="264">
        <f t="shared" si="10"/>
        <v>3.4</v>
      </c>
      <c r="AB15" s="93"/>
    </row>
    <row r="16" spans="1:28" ht="19.5" customHeight="1" x14ac:dyDescent="0.15">
      <c r="A16" s="194"/>
      <c r="B16" s="198" t="s">
        <v>158</v>
      </c>
      <c r="C16" s="198" t="s">
        <v>159</v>
      </c>
      <c r="D16" s="189" t="s">
        <v>160</v>
      </c>
      <c r="E16" s="189" t="s">
        <v>184</v>
      </c>
      <c r="F16" s="240">
        <f t="shared" si="1"/>
        <v>7118.4400000000005</v>
      </c>
      <c r="G16" s="240">
        <f t="shared" ref="G16:AA16" si="11">SUM(G85,G921,G1185,G1449)</f>
        <v>5.0999999999999996</v>
      </c>
      <c r="H16" s="240">
        <f t="shared" si="11"/>
        <v>51.43</v>
      </c>
      <c r="I16" s="240">
        <f t="shared" si="11"/>
        <v>10.98</v>
      </c>
      <c r="J16" s="240">
        <f>SUM(J85,J921,J1185,J1449)</f>
        <v>47.42</v>
      </c>
      <c r="K16" s="240">
        <f t="shared" si="11"/>
        <v>99.44</v>
      </c>
      <c r="L16" s="240">
        <f t="shared" si="11"/>
        <v>92.99</v>
      </c>
      <c r="M16" s="240">
        <f t="shared" si="11"/>
        <v>179.55</v>
      </c>
      <c r="N16" s="240">
        <f t="shared" si="11"/>
        <v>204.58999999999997</v>
      </c>
      <c r="O16" s="240">
        <f t="shared" si="11"/>
        <v>189.2</v>
      </c>
      <c r="P16" s="240">
        <f t="shared" si="11"/>
        <v>434.46000000000004</v>
      </c>
      <c r="Q16" s="240">
        <f t="shared" si="11"/>
        <v>840.24</v>
      </c>
      <c r="R16" s="240">
        <f t="shared" si="11"/>
        <v>996.79</v>
      </c>
      <c r="S16" s="240">
        <f t="shared" si="11"/>
        <v>1322.48</v>
      </c>
      <c r="T16" s="240">
        <f t="shared" si="11"/>
        <v>1149.1300000000001</v>
      </c>
      <c r="U16" s="240">
        <f t="shared" si="11"/>
        <v>633.45000000000005</v>
      </c>
      <c r="V16" s="240">
        <f t="shared" si="11"/>
        <v>234.93</v>
      </c>
      <c r="W16" s="240">
        <f t="shared" si="11"/>
        <v>186.64000000000001</v>
      </c>
      <c r="X16" s="240">
        <f t="shared" si="11"/>
        <v>160.98000000000002</v>
      </c>
      <c r="Y16" s="240">
        <f t="shared" si="11"/>
        <v>83.86</v>
      </c>
      <c r="Z16" s="240">
        <f t="shared" si="11"/>
        <v>28.94</v>
      </c>
      <c r="AA16" s="264">
        <f t="shared" si="11"/>
        <v>165.84</v>
      </c>
      <c r="AB16" s="93"/>
    </row>
    <row r="17" spans="1:28" ht="19.5" customHeight="1" x14ac:dyDescent="0.15">
      <c r="A17" s="194"/>
      <c r="B17" s="198"/>
      <c r="C17" s="198"/>
      <c r="D17" s="198"/>
      <c r="E17" s="189" t="s">
        <v>150</v>
      </c>
      <c r="F17" s="240">
        <f t="shared" si="1"/>
        <v>1608.202</v>
      </c>
      <c r="G17" s="240">
        <f t="shared" ref="G17:AA17" si="12">SUM(G86,G922,G1186,G1450)</f>
        <v>0</v>
      </c>
      <c r="H17" s="240">
        <f t="shared" si="12"/>
        <v>0</v>
      </c>
      <c r="I17" s="240">
        <f t="shared" si="12"/>
        <v>0.38</v>
      </c>
      <c r="J17" s="240">
        <f t="shared" si="12"/>
        <v>3.3249999999999997</v>
      </c>
      <c r="K17" s="240">
        <f t="shared" si="12"/>
        <v>9.93</v>
      </c>
      <c r="L17" s="240">
        <f t="shared" si="12"/>
        <v>11.163</v>
      </c>
      <c r="M17" s="240">
        <f t="shared" si="12"/>
        <v>25.138000000000002</v>
      </c>
      <c r="N17" s="240">
        <f t="shared" si="12"/>
        <v>32.576000000000001</v>
      </c>
      <c r="O17" s="240">
        <f t="shared" si="12"/>
        <v>34.055999999999997</v>
      </c>
      <c r="P17" s="240">
        <f t="shared" si="12"/>
        <v>86.894000000000005</v>
      </c>
      <c r="Q17" s="240">
        <f t="shared" si="12"/>
        <v>184.83699999999999</v>
      </c>
      <c r="R17" s="240">
        <f t="shared" si="12"/>
        <v>228.28800000000001</v>
      </c>
      <c r="S17" s="240">
        <f t="shared" si="12"/>
        <v>317.11400000000003</v>
      </c>
      <c r="T17" s="240">
        <f t="shared" si="12"/>
        <v>286.59000000000003</v>
      </c>
      <c r="U17" s="240">
        <f t="shared" si="12"/>
        <v>164.108</v>
      </c>
      <c r="V17" s="240">
        <f t="shared" si="12"/>
        <v>61.073</v>
      </c>
      <c r="W17" s="240">
        <f t="shared" si="12"/>
        <v>48.492000000000004</v>
      </c>
      <c r="X17" s="240">
        <f t="shared" si="12"/>
        <v>41.821999999999996</v>
      </c>
      <c r="Y17" s="240">
        <f t="shared" si="12"/>
        <v>21.805999999999997</v>
      </c>
      <c r="Z17" s="240">
        <f t="shared" si="12"/>
        <v>7.5229999999999997</v>
      </c>
      <c r="AA17" s="264">
        <f t="shared" si="12"/>
        <v>43.086999999999996</v>
      </c>
      <c r="AB17" s="93"/>
    </row>
    <row r="18" spans="1:28" ht="19.5" customHeight="1" x14ac:dyDescent="0.15">
      <c r="A18" s="194"/>
      <c r="B18" s="198"/>
      <c r="C18" s="198"/>
      <c r="D18" s="189" t="s">
        <v>161</v>
      </c>
      <c r="E18" s="189" t="s">
        <v>184</v>
      </c>
      <c r="F18" s="240">
        <f t="shared" si="1"/>
        <v>2489.69</v>
      </c>
      <c r="G18" s="240">
        <f t="shared" ref="G18:AA18" si="13">SUM(G87,G923,G1187,G1451)</f>
        <v>44.57</v>
      </c>
      <c r="H18" s="240">
        <f t="shared" si="13"/>
        <v>375.51</v>
      </c>
      <c r="I18" s="240">
        <f t="shared" si="13"/>
        <v>618.24</v>
      </c>
      <c r="J18" s="240">
        <f t="shared" si="13"/>
        <v>597.88000000000011</v>
      </c>
      <c r="K18" s="240">
        <f t="shared" si="13"/>
        <v>427.85</v>
      </c>
      <c r="L18" s="240">
        <f t="shared" si="13"/>
        <v>270.81</v>
      </c>
      <c r="M18" s="240">
        <f t="shared" si="13"/>
        <v>58.33</v>
      </c>
      <c r="N18" s="240">
        <f t="shared" si="13"/>
        <v>8.98</v>
      </c>
      <c r="O18" s="240">
        <f t="shared" si="13"/>
        <v>3.37</v>
      </c>
      <c r="P18" s="240">
        <f t="shared" si="13"/>
        <v>10.93</v>
      </c>
      <c r="Q18" s="240">
        <f t="shared" si="13"/>
        <v>1.8800000000000001</v>
      </c>
      <c r="R18" s="240">
        <f t="shared" si="13"/>
        <v>2.1799999999999997</v>
      </c>
      <c r="S18" s="240">
        <f t="shared" si="13"/>
        <v>4.5299999999999994</v>
      </c>
      <c r="T18" s="240">
        <f t="shared" si="13"/>
        <v>14.06</v>
      </c>
      <c r="U18" s="240">
        <f t="shared" si="13"/>
        <v>1.2599999999999998</v>
      </c>
      <c r="V18" s="240">
        <f t="shared" si="13"/>
        <v>4.3</v>
      </c>
      <c r="W18" s="240">
        <f t="shared" si="13"/>
        <v>12.85</v>
      </c>
      <c r="X18" s="240">
        <f t="shared" si="13"/>
        <v>7.07</v>
      </c>
      <c r="Y18" s="240">
        <f t="shared" si="13"/>
        <v>3.02</v>
      </c>
      <c r="Z18" s="240">
        <f t="shared" si="13"/>
        <v>4.47</v>
      </c>
      <c r="AA18" s="264">
        <f t="shared" si="13"/>
        <v>17.600000000000001</v>
      </c>
      <c r="AB18" s="93"/>
    </row>
    <row r="19" spans="1:28" ht="19.5" customHeight="1" x14ac:dyDescent="0.15">
      <c r="A19" s="194"/>
      <c r="B19" s="198"/>
      <c r="C19" s="198"/>
      <c r="D19" s="198"/>
      <c r="E19" s="189" t="s">
        <v>150</v>
      </c>
      <c r="F19" s="240">
        <f t="shared" si="1"/>
        <v>51.796999999999969</v>
      </c>
      <c r="G19" s="240">
        <f t="shared" ref="G19:AA19" si="14">SUM(G88,G924,G1188,G1452)</f>
        <v>0</v>
      </c>
      <c r="H19" s="240">
        <f t="shared" si="14"/>
        <v>0</v>
      </c>
      <c r="I19" s="240">
        <f t="shared" si="14"/>
        <v>0</v>
      </c>
      <c r="J19" s="240">
        <f t="shared" si="14"/>
        <v>7.1779999999999902</v>
      </c>
      <c r="K19" s="240">
        <f t="shared" si="14"/>
        <v>11.15199999999999</v>
      </c>
      <c r="L19" s="240">
        <f t="shared" si="14"/>
        <v>10.574999999999999</v>
      </c>
      <c r="M19" s="240">
        <f t="shared" si="14"/>
        <v>3.3829999999999996</v>
      </c>
      <c r="N19" s="240">
        <f t="shared" si="14"/>
        <v>0.67700000000000005</v>
      </c>
      <c r="O19" s="240">
        <f t="shared" si="14"/>
        <v>0.35199999999999998</v>
      </c>
      <c r="P19" s="240">
        <f t="shared" si="14"/>
        <v>1.41</v>
      </c>
      <c r="Q19" s="240">
        <f t="shared" si="14"/>
        <v>0.30299999999999999</v>
      </c>
      <c r="R19" s="240">
        <f t="shared" si="14"/>
        <v>0.41200000000000003</v>
      </c>
      <c r="S19" s="240">
        <f t="shared" si="14"/>
        <v>0.79499999999999993</v>
      </c>
      <c r="T19" s="240">
        <f t="shared" si="14"/>
        <v>2.6349999999999998</v>
      </c>
      <c r="U19" s="240">
        <f t="shared" si="14"/>
        <v>0.30800000000000005</v>
      </c>
      <c r="V19" s="240">
        <f t="shared" si="14"/>
        <v>1.123</v>
      </c>
      <c r="W19" s="240">
        <f t="shared" si="14"/>
        <v>3.2909999999999999</v>
      </c>
      <c r="X19" s="240">
        <f t="shared" si="14"/>
        <v>1.9830000000000001</v>
      </c>
      <c r="Y19" s="240">
        <f t="shared" si="14"/>
        <v>0.64500000000000002</v>
      </c>
      <c r="Z19" s="240">
        <f t="shared" si="14"/>
        <v>1.2490000000000001</v>
      </c>
      <c r="AA19" s="264">
        <f t="shared" si="14"/>
        <v>4.3260000000000005</v>
      </c>
      <c r="AB19" s="93"/>
    </row>
    <row r="20" spans="1:28" ht="19.5" customHeight="1" x14ac:dyDescent="0.15">
      <c r="A20" s="194"/>
      <c r="B20" s="198"/>
      <c r="C20" s="198" t="s">
        <v>162</v>
      </c>
      <c r="D20" s="189" t="s">
        <v>163</v>
      </c>
      <c r="E20" s="189" t="s">
        <v>184</v>
      </c>
      <c r="F20" s="240">
        <f t="shared" si="1"/>
        <v>6119.22</v>
      </c>
      <c r="G20" s="240">
        <f t="shared" ref="G20:AA20" si="15">SUM(G89,G925,G1189,G1453)</f>
        <v>205.43999999999997</v>
      </c>
      <c r="H20" s="240">
        <f t="shared" si="15"/>
        <v>233.96999999999997</v>
      </c>
      <c r="I20" s="240">
        <f t="shared" si="15"/>
        <v>166.39</v>
      </c>
      <c r="J20" s="240">
        <f t="shared" si="15"/>
        <v>36</v>
      </c>
      <c r="K20" s="240">
        <f t="shared" si="15"/>
        <v>23.069999999999997</v>
      </c>
      <c r="L20" s="240">
        <f t="shared" si="15"/>
        <v>15.439999999999998</v>
      </c>
      <c r="M20" s="240">
        <f t="shared" si="15"/>
        <v>43.69</v>
      </c>
      <c r="N20" s="240">
        <f t="shared" si="15"/>
        <v>69.13</v>
      </c>
      <c r="O20" s="240">
        <f t="shared" si="15"/>
        <v>136.26999999999998</v>
      </c>
      <c r="P20" s="240">
        <f t="shared" si="15"/>
        <v>228.85</v>
      </c>
      <c r="Q20" s="240">
        <f t="shared" si="15"/>
        <v>484.46999999999997</v>
      </c>
      <c r="R20" s="240">
        <f t="shared" si="15"/>
        <v>1172.8</v>
      </c>
      <c r="S20" s="240">
        <f t="shared" si="15"/>
        <v>1739.7599999999998</v>
      </c>
      <c r="T20" s="240">
        <f t="shared" si="15"/>
        <v>1080.28</v>
      </c>
      <c r="U20" s="240">
        <f t="shared" si="15"/>
        <v>299.27</v>
      </c>
      <c r="V20" s="240">
        <f t="shared" si="15"/>
        <v>103.35</v>
      </c>
      <c r="W20" s="240">
        <f t="shared" si="15"/>
        <v>24.959999999999997</v>
      </c>
      <c r="X20" s="240">
        <f t="shared" si="15"/>
        <v>49.1</v>
      </c>
      <c r="Y20" s="240">
        <f t="shared" si="15"/>
        <v>4.8600000000000003</v>
      </c>
      <c r="Z20" s="240">
        <f t="shared" si="15"/>
        <v>0</v>
      </c>
      <c r="AA20" s="264">
        <f t="shared" si="15"/>
        <v>2.12</v>
      </c>
      <c r="AB20" s="93"/>
    </row>
    <row r="21" spans="1:28" ht="19.5" customHeight="1" x14ac:dyDescent="0.15">
      <c r="A21" s="194"/>
      <c r="B21" s="198" t="s">
        <v>20</v>
      </c>
      <c r="C21" s="198"/>
      <c r="D21" s="198"/>
      <c r="E21" s="189" t="s">
        <v>150</v>
      </c>
      <c r="F21" s="240">
        <f t="shared" si="1"/>
        <v>1507.2860000000001</v>
      </c>
      <c r="G21" s="240">
        <f t="shared" ref="G21:AA21" si="16">SUM(G90,G926,G1190,G1454)</f>
        <v>0</v>
      </c>
      <c r="H21" s="240">
        <f t="shared" si="16"/>
        <v>0</v>
      </c>
      <c r="I21" s="240">
        <f t="shared" si="16"/>
        <v>4.5069999999999997</v>
      </c>
      <c r="J21" s="240">
        <f t="shared" si="16"/>
        <v>3.5630000000000002</v>
      </c>
      <c r="K21" s="240">
        <f t="shared" si="16"/>
        <v>3.0049999999999999</v>
      </c>
      <c r="L21" s="240">
        <f t="shared" si="16"/>
        <v>2.4710000000000001</v>
      </c>
      <c r="M21" s="240">
        <f t="shared" si="16"/>
        <v>8.31</v>
      </c>
      <c r="N21" s="240">
        <f t="shared" si="16"/>
        <v>14.362</v>
      </c>
      <c r="O21" s="240">
        <f t="shared" si="16"/>
        <v>31.332000000000001</v>
      </c>
      <c r="P21" s="240">
        <f t="shared" si="16"/>
        <v>57.277000000000001</v>
      </c>
      <c r="Q21" s="240">
        <f t="shared" si="16"/>
        <v>125.928</v>
      </c>
      <c r="R21" s="240">
        <f t="shared" si="16"/>
        <v>315.89600000000002</v>
      </c>
      <c r="S21" s="240">
        <f t="shared" si="16"/>
        <v>485.00300000000004</v>
      </c>
      <c r="T21" s="240">
        <f t="shared" si="16"/>
        <v>311.82100000000008</v>
      </c>
      <c r="U21" s="240">
        <f t="shared" si="16"/>
        <v>88.625</v>
      </c>
      <c r="V21" s="240">
        <f t="shared" si="16"/>
        <v>31.011000000000003</v>
      </c>
      <c r="W21" s="240">
        <f t="shared" si="16"/>
        <v>7.3469999999999995</v>
      </c>
      <c r="X21" s="240">
        <f t="shared" si="16"/>
        <v>14.733000000000001</v>
      </c>
      <c r="Y21" s="240">
        <f t="shared" si="16"/>
        <v>1.458</v>
      </c>
      <c r="Z21" s="240">
        <f t="shared" si="16"/>
        <v>0</v>
      </c>
      <c r="AA21" s="264">
        <f t="shared" si="16"/>
        <v>0.63700000000000001</v>
      </c>
      <c r="AB21" s="93"/>
    </row>
    <row r="22" spans="1:28" ht="19.5" customHeight="1" x14ac:dyDescent="0.15">
      <c r="A22" s="194"/>
      <c r="B22" s="198"/>
      <c r="C22" s="198"/>
      <c r="D22" s="189" t="s">
        <v>164</v>
      </c>
      <c r="E22" s="189" t="s">
        <v>184</v>
      </c>
      <c r="F22" s="240">
        <f t="shared" si="1"/>
        <v>105.19000000000001</v>
      </c>
      <c r="G22" s="240">
        <f t="shared" ref="G22:AA22" si="17">SUM(G91,G927,G1191,G1455)</f>
        <v>0.66</v>
      </c>
      <c r="H22" s="240">
        <f t="shared" si="17"/>
        <v>2.93</v>
      </c>
      <c r="I22" s="240">
        <f t="shared" si="17"/>
        <v>2.1800000000000002</v>
      </c>
      <c r="J22" s="240">
        <f t="shared" si="17"/>
        <v>1.44</v>
      </c>
      <c r="K22" s="240">
        <f t="shared" si="17"/>
        <v>7.96</v>
      </c>
      <c r="L22" s="240">
        <f t="shared" si="17"/>
        <v>7.18</v>
      </c>
      <c r="M22" s="240">
        <f t="shared" si="17"/>
        <v>2.88</v>
      </c>
      <c r="N22" s="240">
        <f t="shared" si="17"/>
        <v>6.8900000000000006</v>
      </c>
      <c r="O22" s="240">
        <f t="shared" si="17"/>
        <v>17.580000000000002</v>
      </c>
      <c r="P22" s="240">
        <f t="shared" si="17"/>
        <v>38.93</v>
      </c>
      <c r="Q22" s="240">
        <f t="shared" si="17"/>
        <v>1.01</v>
      </c>
      <c r="R22" s="240">
        <f t="shared" si="17"/>
        <v>1.79</v>
      </c>
      <c r="S22" s="240">
        <f t="shared" si="17"/>
        <v>0.44</v>
      </c>
      <c r="T22" s="240">
        <f t="shared" si="17"/>
        <v>0.42</v>
      </c>
      <c r="U22" s="240">
        <f t="shared" si="17"/>
        <v>0.43</v>
      </c>
      <c r="V22" s="240">
        <f t="shared" si="17"/>
        <v>1.34</v>
      </c>
      <c r="W22" s="240">
        <f t="shared" si="17"/>
        <v>0</v>
      </c>
      <c r="X22" s="240">
        <f t="shared" si="17"/>
        <v>7.0000000000000007E-2</v>
      </c>
      <c r="Y22" s="240">
        <f t="shared" si="17"/>
        <v>0.88</v>
      </c>
      <c r="Z22" s="240">
        <f t="shared" si="17"/>
        <v>1.31</v>
      </c>
      <c r="AA22" s="264">
        <f t="shared" si="17"/>
        <v>8.870000000000001</v>
      </c>
      <c r="AB22" s="93"/>
    </row>
    <row r="23" spans="1:28" ht="19.5" customHeight="1" x14ac:dyDescent="0.15">
      <c r="A23" s="194" t="s">
        <v>227</v>
      </c>
      <c r="B23" s="198"/>
      <c r="C23" s="198"/>
      <c r="D23" s="198"/>
      <c r="E23" s="189" t="s">
        <v>150</v>
      </c>
      <c r="F23" s="240">
        <f t="shared" si="1"/>
        <v>12.56</v>
      </c>
      <c r="G23" s="240">
        <f t="shared" ref="G23:AA23" si="18">SUM(G92,G928,G1192,G1456)</f>
        <v>0</v>
      </c>
      <c r="H23" s="240">
        <f t="shared" si="18"/>
        <v>0</v>
      </c>
      <c r="I23" s="240">
        <f t="shared" si="18"/>
        <v>0</v>
      </c>
      <c r="J23" s="240">
        <f t="shared" si="18"/>
        <v>1.4000000000000002E-2</v>
      </c>
      <c r="K23" s="240">
        <f t="shared" si="18"/>
        <v>0.21000000000000002</v>
      </c>
      <c r="L23" s="240">
        <f t="shared" si="18"/>
        <v>0.28100000000000003</v>
      </c>
      <c r="M23" s="240">
        <f t="shared" si="18"/>
        <v>0.17099999999999999</v>
      </c>
      <c r="N23" s="240">
        <f t="shared" si="18"/>
        <v>0.53</v>
      </c>
      <c r="O23" s="240">
        <f t="shared" si="18"/>
        <v>1.823</v>
      </c>
      <c r="P23" s="240">
        <f t="shared" si="18"/>
        <v>5.1390000000000002</v>
      </c>
      <c r="Q23" s="240">
        <f t="shared" si="18"/>
        <v>0.16300000000000001</v>
      </c>
      <c r="R23" s="240">
        <f t="shared" si="18"/>
        <v>0.34600000000000003</v>
      </c>
      <c r="S23" s="240">
        <f t="shared" si="18"/>
        <v>9.9000000000000005E-2</v>
      </c>
      <c r="T23" s="240">
        <f t="shared" si="18"/>
        <v>0.109</v>
      </c>
      <c r="U23" s="240">
        <f t="shared" si="18"/>
        <v>0.124</v>
      </c>
      <c r="V23" s="240">
        <f t="shared" si="18"/>
        <v>0.38900000000000001</v>
      </c>
      <c r="W23" s="240">
        <f t="shared" si="18"/>
        <v>0</v>
      </c>
      <c r="X23" s="240">
        <f t="shared" si="18"/>
        <v>0.02</v>
      </c>
      <c r="Y23" s="240">
        <f t="shared" si="18"/>
        <v>0.255</v>
      </c>
      <c r="Z23" s="240">
        <f t="shared" si="18"/>
        <v>0.38</v>
      </c>
      <c r="AA23" s="264">
        <f t="shared" si="18"/>
        <v>2.5069999999999997</v>
      </c>
      <c r="AB23" s="93"/>
    </row>
    <row r="24" spans="1:28" ht="19.5" customHeight="1" x14ac:dyDescent="0.15">
      <c r="A24" s="194"/>
      <c r="B24" s="197"/>
      <c r="C24" s="193" t="s">
        <v>165</v>
      </c>
      <c r="D24" s="188"/>
      <c r="E24" s="189" t="s">
        <v>184</v>
      </c>
      <c r="F24" s="240">
        <f t="shared" si="1"/>
        <v>1797.94</v>
      </c>
      <c r="G24" s="240">
        <f t="shared" ref="G24:AA24" si="19">SUM(G93,G929,G1193,G1457)</f>
        <v>38.840000000000003</v>
      </c>
      <c r="H24" s="240">
        <f t="shared" si="19"/>
        <v>115.63999999999999</v>
      </c>
      <c r="I24" s="240">
        <f t="shared" si="19"/>
        <v>195.11999999999995</v>
      </c>
      <c r="J24" s="240">
        <f t="shared" si="19"/>
        <v>159.63</v>
      </c>
      <c r="K24" s="240">
        <f t="shared" si="19"/>
        <v>175.63</v>
      </c>
      <c r="L24" s="240">
        <f t="shared" si="19"/>
        <v>212.76999999999998</v>
      </c>
      <c r="M24" s="240">
        <f t="shared" si="19"/>
        <v>76.980000000000018</v>
      </c>
      <c r="N24" s="240">
        <f t="shared" si="19"/>
        <v>127.03999999999999</v>
      </c>
      <c r="O24" s="240">
        <f t="shared" si="19"/>
        <v>94.679999999999993</v>
      </c>
      <c r="P24" s="240">
        <f t="shared" si="19"/>
        <v>50.239999999999995</v>
      </c>
      <c r="Q24" s="240">
        <f t="shared" si="19"/>
        <v>53.460000000000008</v>
      </c>
      <c r="R24" s="240">
        <f t="shared" si="19"/>
        <v>63.719999999999992</v>
      </c>
      <c r="S24" s="240">
        <f t="shared" si="19"/>
        <v>69.539999999999992</v>
      </c>
      <c r="T24" s="240">
        <f t="shared" si="19"/>
        <v>130.26</v>
      </c>
      <c r="U24" s="240">
        <f t="shared" si="19"/>
        <v>106.64999999999999</v>
      </c>
      <c r="V24" s="240">
        <f t="shared" si="19"/>
        <v>62.17</v>
      </c>
      <c r="W24" s="240">
        <f t="shared" si="19"/>
        <v>32.76</v>
      </c>
      <c r="X24" s="240">
        <f t="shared" si="19"/>
        <v>5.46</v>
      </c>
      <c r="Y24" s="240">
        <f t="shared" si="19"/>
        <v>8.7100000000000009</v>
      </c>
      <c r="Z24" s="240">
        <f t="shared" si="19"/>
        <v>3.3499999999999996</v>
      </c>
      <c r="AA24" s="264">
        <f t="shared" si="19"/>
        <v>15.29</v>
      </c>
      <c r="AB24" s="93"/>
    </row>
    <row r="25" spans="1:28" ht="19.5" customHeight="1" x14ac:dyDescent="0.15">
      <c r="A25" s="194"/>
      <c r="B25" s="197"/>
      <c r="C25" s="197"/>
      <c r="D25" s="191"/>
      <c r="E25" s="189" t="s">
        <v>150</v>
      </c>
      <c r="F25" s="240">
        <f t="shared" si="1"/>
        <v>170.24399999999997</v>
      </c>
      <c r="G25" s="240">
        <f t="shared" ref="G25:AA25" si="20">SUM(G94,G930,G1194,G1458)</f>
        <v>0</v>
      </c>
      <c r="H25" s="240">
        <f t="shared" si="20"/>
        <v>0.74399999999999999</v>
      </c>
      <c r="I25" s="240">
        <f t="shared" si="20"/>
        <v>5.0200000000000005</v>
      </c>
      <c r="J25" s="240">
        <f t="shared" si="20"/>
        <v>8.0939999999999994</v>
      </c>
      <c r="K25" s="240">
        <f t="shared" si="20"/>
        <v>12.482999999999999</v>
      </c>
      <c r="L25" s="240">
        <f t="shared" si="20"/>
        <v>20.631</v>
      </c>
      <c r="M25" s="240">
        <f t="shared" si="20"/>
        <v>8.2750000000000004</v>
      </c>
      <c r="N25" s="240">
        <f t="shared" si="20"/>
        <v>18.669999999999998</v>
      </c>
      <c r="O25" s="240">
        <f t="shared" si="20"/>
        <v>17.033999999999999</v>
      </c>
      <c r="P25" s="240">
        <f t="shared" si="20"/>
        <v>9.8819999999999997</v>
      </c>
      <c r="Q25" s="240">
        <f t="shared" si="20"/>
        <v>8.4930000000000003</v>
      </c>
      <c r="R25" s="240">
        <f t="shared" si="20"/>
        <v>10.728</v>
      </c>
      <c r="S25" s="240">
        <f t="shared" si="20"/>
        <v>9.761000000000001</v>
      </c>
      <c r="T25" s="240">
        <f t="shared" si="20"/>
        <v>15.006</v>
      </c>
      <c r="U25" s="240">
        <f t="shared" si="20"/>
        <v>11.475</v>
      </c>
      <c r="V25" s="240">
        <f t="shared" si="20"/>
        <v>6.657</v>
      </c>
      <c r="W25" s="240">
        <f t="shared" si="20"/>
        <v>3.6459999999999999</v>
      </c>
      <c r="X25" s="240">
        <f t="shared" si="20"/>
        <v>0.71199999999999997</v>
      </c>
      <c r="Y25" s="240">
        <f t="shared" si="20"/>
        <v>0.88200000000000101</v>
      </c>
      <c r="Z25" s="240">
        <f t="shared" si="20"/>
        <v>0.48099999999999998</v>
      </c>
      <c r="AA25" s="264">
        <f t="shared" si="20"/>
        <v>1.57</v>
      </c>
      <c r="AB25" s="93"/>
    </row>
    <row r="26" spans="1:28" ht="19.5" customHeight="1" x14ac:dyDescent="0.15">
      <c r="A26" s="194"/>
      <c r="B26" s="196"/>
      <c r="C26" s="193" t="s">
        <v>152</v>
      </c>
      <c r="D26" s="188"/>
      <c r="E26" s="189" t="s">
        <v>184</v>
      </c>
      <c r="F26" s="240">
        <f t="shared" si="1"/>
        <v>99800.72</v>
      </c>
      <c r="G26" s="240">
        <f>G28+G38</f>
        <v>98.69</v>
      </c>
      <c r="H26" s="240">
        <f t="shared" ref="H26:AA26" si="21">H28+H38</f>
        <v>2826.9700000000003</v>
      </c>
      <c r="I26" s="240">
        <f t="shared" si="21"/>
        <v>918.22</v>
      </c>
      <c r="J26" s="240">
        <f t="shared" si="21"/>
        <v>1316.69</v>
      </c>
      <c r="K26" s="240">
        <f t="shared" si="21"/>
        <v>1646.4500000000003</v>
      </c>
      <c r="L26" s="240">
        <f t="shared" si="21"/>
        <v>1435.03</v>
      </c>
      <c r="M26" s="240">
        <f t="shared" si="21"/>
        <v>2380.67</v>
      </c>
      <c r="N26" s="240">
        <f t="shared" si="21"/>
        <v>2504.9599999999996</v>
      </c>
      <c r="O26" s="240">
        <f t="shared" si="21"/>
        <v>1773.6799999999998</v>
      </c>
      <c r="P26" s="240">
        <f t="shared" si="21"/>
        <v>3117.7599999999998</v>
      </c>
      <c r="Q26" s="240">
        <f t="shared" si="21"/>
        <v>5103.0900000000011</v>
      </c>
      <c r="R26" s="240">
        <f t="shared" si="21"/>
        <v>12034.769999999999</v>
      </c>
      <c r="S26" s="240">
        <f t="shared" si="21"/>
        <v>15870.46</v>
      </c>
      <c r="T26" s="240">
        <f t="shared" si="21"/>
        <v>20739.05</v>
      </c>
      <c r="U26" s="240">
        <f t="shared" si="21"/>
        <v>14098.04</v>
      </c>
      <c r="V26" s="240">
        <f t="shared" si="21"/>
        <v>6940.75</v>
      </c>
      <c r="W26" s="240">
        <f t="shared" si="21"/>
        <v>2760.92</v>
      </c>
      <c r="X26" s="240">
        <f t="shared" si="21"/>
        <v>1560.6000000000001</v>
      </c>
      <c r="Y26" s="240">
        <f t="shared" si="21"/>
        <v>705.15000000000009</v>
      </c>
      <c r="Z26" s="240">
        <f t="shared" si="21"/>
        <v>582.16000000000008</v>
      </c>
      <c r="AA26" s="264">
        <f t="shared" si="21"/>
        <v>1386.6100000000001</v>
      </c>
      <c r="AB26" s="93"/>
    </row>
    <row r="27" spans="1:28" ht="19.5" customHeight="1" x14ac:dyDescent="0.15">
      <c r="A27" s="194"/>
      <c r="B27" s="197"/>
      <c r="C27" s="197"/>
      <c r="D27" s="191"/>
      <c r="E27" s="189" t="s">
        <v>150</v>
      </c>
      <c r="F27" s="240">
        <f t="shared" si="1"/>
        <v>14765.051000000009</v>
      </c>
      <c r="G27" s="240">
        <f>G29+G39</f>
        <v>0</v>
      </c>
      <c r="H27" s="240">
        <f t="shared" ref="H27:AA27" si="22">H29+H39</f>
        <v>23.103999999999871</v>
      </c>
      <c r="I27" s="240">
        <f t="shared" si="22"/>
        <v>23.180999999999976</v>
      </c>
      <c r="J27" s="240">
        <f t="shared" si="22"/>
        <v>66.790999999999997</v>
      </c>
      <c r="K27" s="240">
        <f t="shared" si="22"/>
        <v>116.072</v>
      </c>
      <c r="L27" s="240">
        <f t="shared" si="22"/>
        <v>129.17000000000002</v>
      </c>
      <c r="M27" s="240">
        <f t="shared" si="22"/>
        <v>240.64099999999999</v>
      </c>
      <c r="N27" s="240">
        <f t="shared" si="22"/>
        <v>280.70700000000011</v>
      </c>
      <c r="O27" s="240">
        <f t="shared" si="22"/>
        <v>222.50199999999998</v>
      </c>
      <c r="P27" s="240">
        <f t="shared" si="22"/>
        <v>428.16900000000021</v>
      </c>
      <c r="Q27" s="240">
        <f t="shared" si="22"/>
        <v>760.923</v>
      </c>
      <c r="R27" s="240">
        <f t="shared" si="22"/>
        <v>1869.2480000000039</v>
      </c>
      <c r="S27" s="240">
        <f t="shared" si="22"/>
        <v>2539.4020000000028</v>
      </c>
      <c r="T27" s="240">
        <f t="shared" si="22"/>
        <v>3353.2759999999989</v>
      </c>
      <c r="U27" s="240">
        <f t="shared" si="22"/>
        <v>2326.925000000002</v>
      </c>
      <c r="V27" s="240">
        <f t="shared" si="22"/>
        <v>1161.2050000000004</v>
      </c>
      <c r="W27" s="240">
        <f t="shared" si="22"/>
        <v>487.71799999999996</v>
      </c>
      <c r="X27" s="240">
        <f t="shared" si="22"/>
        <v>261.27699999999999</v>
      </c>
      <c r="Y27" s="240">
        <f t="shared" si="22"/>
        <v>122.982</v>
      </c>
      <c r="Z27" s="240">
        <f t="shared" si="22"/>
        <v>104.777</v>
      </c>
      <c r="AA27" s="264">
        <f t="shared" si="22"/>
        <v>246.98100000000011</v>
      </c>
      <c r="AB27" s="93"/>
    </row>
    <row r="28" spans="1:28" ht="19.5" customHeight="1" x14ac:dyDescent="0.15">
      <c r="A28" s="194"/>
      <c r="B28" s="198" t="s">
        <v>94</v>
      </c>
      <c r="C28" s="189"/>
      <c r="D28" s="189" t="s">
        <v>153</v>
      </c>
      <c r="E28" s="189" t="s">
        <v>184</v>
      </c>
      <c r="F28" s="240">
        <f t="shared" si="1"/>
        <v>15195.830000000002</v>
      </c>
      <c r="G28" s="240">
        <f>SUM(G30,G32,G34,G36)</f>
        <v>0</v>
      </c>
      <c r="H28" s="240">
        <f t="shared" ref="H28:AA28" si="23">SUM(H30,H32,H34,H36)</f>
        <v>0.69</v>
      </c>
      <c r="I28" s="240">
        <f t="shared" si="23"/>
        <v>4.78</v>
      </c>
      <c r="J28" s="240">
        <f t="shared" si="23"/>
        <v>22.650000000000002</v>
      </c>
      <c r="K28" s="240">
        <f t="shared" si="23"/>
        <v>28.93</v>
      </c>
      <c r="L28" s="240">
        <f t="shared" si="23"/>
        <v>25.27</v>
      </c>
      <c r="M28" s="240">
        <f t="shared" si="23"/>
        <v>84.51</v>
      </c>
      <c r="N28" s="240">
        <f t="shared" si="23"/>
        <v>140.70000000000002</v>
      </c>
      <c r="O28" s="240">
        <f t="shared" si="23"/>
        <v>180.12</v>
      </c>
      <c r="P28" s="240">
        <f t="shared" si="23"/>
        <v>393.59999999999997</v>
      </c>
      <c r="Q28" s="240">
        <f t="shared" si="23"/>
        <v>692.72</v>
      </c>
      <c r="R28" s="240">
        <f t="shared" si="23"/>
        <v>1719.74</v>
      </c>
      <c r="S28" s="240">
        <f t="shared" si="23"/>
        <v>2823.5199999999995</v>
      </c>
      <c r="T28" s="240">
        <f t="shared" si="23"/>
        <v>3409.3700000000003</v>
      </c>
      <c r="U28" s="240">
        <f t="shared" si="23"/>
        <v>2473.75</v>
      </c>
      <c r="V28" s="240">
        <f t="shared" si="23"/>
        <v>1427.46</v>
      </c>
      <c r="W28" s="240">
        <f t="shared" si="23"/>
        <v>762.66000000000008</v>
      </c>
      <c r="X28" s="240">
        <f t="shared" si="23"/>
        <v>304.18</v>
      </c>
      <c r="Y28" s="240">
        <f t="shared" si="23"/>
        <v>190.04000000000002</v>
      </c>
      <c r="Z28" s="240">
        <f t="shared" si="23"/>
        <v>168.68</v>
      </c>
      <c r="AA28" s="264">
        <f t="shared" si="23"/>
        <v>342.46</v>
      </c>
      <c r="AB28" s="93"/>
    </row>
    <row r="29" spans="1:28" ht="19.5" customHeight="1" x14ac:dyDescent="0.15">
      <c r="A29" s="194"/>
      <c r="B29" s="198"/>
      <c r="C29" s="198" t="s">
        <v>10</v>
      </c>
      <c r="D29" s="198"/>
      <c r="E29" s="189" t="s">
        <v>150</v>
      </c>
      <c r="F29" s="240">
        <f t="shared" si="1"/>
        <v>3613.5930000000003</v>
      </c>
      <c r="G29" s="240">
        <f>SUM(G31,G33,G35,G37)</f>
        <v>0</v>
      </c>
      <c r="H29" s="240">
        <f t="shared" ref="H29:AA29" si="24">SUM(H31,H33,H35,H37)</f>
        <v>0</v>
      </c>
      <c r="I29" s="240">
        <f t="shared" si="24"/>
        <v>0.24299999999999999</v>
      </c>
      <c r="J29" s="240">
        <f t="shared" si="24"/>
        <v>1.536</v>
      </c>
      <c r="K29" s="240">
        <f t="shared" si="24"/>
        <v>2.8109999999999999</v>
      </c>
      <c r="L29" s="240">
        <f t="shared" si="24"/>
        <v>2.5229999999999997</v>
      </c>
      <c r="M29" s="240">
        <f t="shared" si="24"/>
        <v>11.435</v>
      </c>
      <c r="N29" s="240">
        <f t="shared" si="24"/>
        <v>22.212999999999997</v>
      </c>
      <c r="O29" s="240">
        <f t="shared" si="24"/>
        <v>31.671999999999997</v>
      </c>
      <c r="P29" s="240">
        <f t="shared" si="24"/>
        <v>76.932000000000002</v>
      </c>
      <c r="Q29" s="240">
        <f t="shared" si="24"/>
        <v>147.43099999999998</v>
      </c>
      <c r="R29" s="240">
        <f t="shared" si="24"/>
        <v>381.17000000000007</v>
      </c>
      <c r="S29" s="240">
        <f t="shared" si="24"/>
        <v>657.71799999999973</v>
      </c>
      <c r="T29" s="240">
        <f t="shared" si="24"/>
        <v>831.16600000000005</v>
      </c>
      <c r="U29" s="240">
        <f t="shared" si="24"/>
        <v>626.31899999999985</v>
      </c>
      <c r="V29" s="240">
        <f t="shared" si="24"/>
        <v>362.55900000000008</v>
      </c>
      <c r="W29" s="240">
        <f t="shared" si="24"/>
        <v>194.751</v>
      </c>
      <c r="X29" s="240">
        <f t="shared" si="24"/>
        <v>77.317999999999998</v>
      </c>
      <c r="Y29" s="240">
        <f t="shared" si="24"/>
        <v>48.071999999999996</v>
      </c>
      <c r="Z29" s="240">
        <f t="shared" si="24"/>
        <v>43.99</v>
      </c>
      <c r="AA29" s="264">
        <f t="shared" si="24"/>
        <v>93.734000000000009</v>
      </c>
      <c r="AB29" s="93"/>
    </row>
    <row r="30" spans="1:28" ht="19.5" customHeight="1" x14ac:dyDescent="0.15">
      <c r="A30" s="194"/>
      <c r="B30" s="198"/>
      <c r="C30" s="198"/>
      <c r="D30" s="189" t="s">
        <v>157</v>
      </c>
      <c r="E30" s="189" t="s">
        <v>184</v>
      </c>
      <c r="F30" s="240">
        <f t="shared" si="1"/>
        <v>12469.029999999999</v>
      </c>
      <c r="G30" s="240">
        <f t="shared" ref="G30:AA30" si="25">SUM(G99,G935,G1199,G1463)</f>
        <v>0</v>
      </c>
      <c r="H30" s="240">
        <f t="shared" si="25"/>
        <v>0</v>
      </c>
      <c r="I30" s="240">
        <f t="shared" si="25"/>
        <v>1.45</v>
      </c>
      <c r="J30" s="240">
        <f t="shared" si="25"/>
        <v>8.6300000000000008</v>
      </c>
      <c r="K30" s="240">
        <f t="shared" si="25"/>
        <v>12.27</v>
      </c>
      <c r="L30" s="240">
        <f t="shared" si="25"/>
        <v>17.04</v>
      </c>
      <c r="M30" s="240">
        <f t="shared" si="25"/>
        <v>54.82</v>
      </c>
      <c r="N30" s="240">
        <f t="shared" si="25"/>
        <v>124.01000000000002</v>
      </c>
      <c r="O30" s="240">
        <f t="shared" si="25"/>
        <v>122.30000000000001</v>
      </c>
      <c r="P30" s="240">
        <f t="shared" si="25"/>
        <v>338.77</v>
      </c>
      <c r="Q30" s="240">
        <f t="shared" si="25"/>
        <v>579.16</v>
      </c>
      <c r="R30" s="240">
        <f t="shared" si="25"/>
        <v>1451.83</v>
      </c>
      <c r="S30" s="240">
        <f t="shared" si="25"/>
        <v>2329.6499999999996</v>
      </c>
      <c r="T30" s="240">
        <f t="shared" si="25"/>
        <v>2918.53</v>
      </c>
      <c r="U30" s="240">
        <f t="shared" si="25"/>
        <v>2215.12</v>
      </c>
      <c r="V30" s="240">
        <f t="shared" si="25"/>
        <v>1166.08</v>
      </c>
      <c r="W30" s="240">
        <f t="shared" si="25"/>
        <v>633.45000000000005</v>
      </c>
      <c r="X30" s="240">
        <f t="shared" si="25"/>
        <v>229.45</v>
      </c>
      <c r="Y30" s="240">
        <f t="shared" si="25"/>
        <v>141.38000000000002</v>
      </c>
      <c r="Z30" s="240">
        <f t="shared" si="25"/>
        <v>85.72</v>
      </c>
      <c r="AA30" s="264">
        <f t="shared" si="25"/>
        <v>39.369999999999997</v>
      </c>
      <c r="AB30" s="93"/>
    </row>
    <row r="31" spans="1:28" ht="19.5" customHeight="1" x14ac:dyDescent="0.15">
      <c r="A31" s="194"/>
      <c r="B31" s="198"/>
      <c r="C31" s="198"/>
      <c r="D31" s="198"/>
      <c r="E31" s="189" t="s">
        <v>150</v>
      </c>
      <c r="F31" s="240">
        <f t="shared" si="1"/>
        <v>2951.6639999999998</v>
      </c>
      <c r="G31" s="240">
        <f t="shared" ref="G31:AA31" si="26">SUM(G100,G936,G1200,G1464)</f>
        <v>0</v>
      </c>
      <c r="H31" s="240">
        <f t="shared" si="26"/>
        <v>0</v>
      </c>
      <c r="I31" s="240">
        <f t="shared" si="26"/>
        <v>7.2999999999999995E-2</v>
      </c>
      <c r="J31" s="240">
        <f t="shared" si="26"/>
        <v>0.59</v>
      </c>
      <c r="K31" s="240">
        <f t="shared" si="26"/>
        <v>1.2270000000000001</v>
      </c>
      <c r="L31" s="240">
        <f t="shared" si="26"/>
        <v>1.839</v>
      </c>
      <c r="M31" s="240">
        <f t="shared" si="26"/>
        <v>7.5290000000000008</v>
      </c>
      <c r="N31" s="240">
        <f t="shared" si="26"/>
        <v>19.549999999999997</v>
      </c>
      <c r="O31" s="240">
        <f t="shared" si="26"/>
        <v>21.373999999999999</v>
      </c>
      <c r="P31" s="240">
        <f t="shared" si="26"/>
        <v>66.192999999999998</v>
      </c>
      <c r="Q31" s="240">
        <f t="shared" si="26"/>
        <v>122.51599999999999</v>
      </c>
      <c r="R31" s="240">
        <f t="shared" si="26"/>
        <v>321.02200000000005</v>
      </c>
      <c r="S31" s="240">
        <f t="shared" si="26"/>
        <v>539.93399999999974</v>
      </c>
      <c r="T31" s="240">
        <f t="shared" si="26"/>
        <v>709.28300000000013</v>
      </c>
      <c r="U31" s="240">
        <f t="shared" si="26"/>
        <v>560.02199999999993</v>
      </c>
      <c r="V31" s="240">
        <f t="shared" si="26"/>
        <v>295.76800000000009</v>
      </c>
      <c r="W31" s="240">
        <f t="shared" si="26"/>
        <v>160.28800000000001</v>
      </c>
      <c r="X31" s="240">
        <f t="shared" si="26"/>
        <v>57.226999999999997</v>
      </c>
      <c r="Y31" s="240">
        <f t="shared" si="26"/>
        <v>35.762999999999998</v>
      </c>
      <c r="Z31" s="240">
        <f t="shared" si="26"/>
        <v>21.490000000000002</v>
      </c>
      <c r="AA31" s="264">
        <f t="shared" si="26"/>
        <v>9.9760000000000009</v>
      </c>
      <c r="AB31" s="93"/>
    </row>
    <row r="32" spans="1:28" ht="19.5" customHeight="1" x14ac:dyDescent="0.15">
      <c r="A32" s="194"/>
      <c r="B32" s="198" t="s">
        <v>65</v>
      </c>
      <c r="C32" s="198" t="s">
        <v>159</v>
      </c>
      <c r="D32" s="189" t="s">
        <v>160</v>
      </c>
      <c r="E32" s="189" t="s">
        <v>184</v>
      </c>
      <c r="F32" s="240">
        <f t="shared" si="1"/>
        <v>1944.23</v>
      </c>
      <c r="G32" s="240">
        <f t="shared" ref="G32:AA32" si="27">SUM(G101,G937,G1201,G1465)</f>
        <v>0</v>
      </c>
      <c r="H32" s="240">
        <f t="shared" si="27"/>
        <v>0.69</v>
      </c>
      <c r="I32" s="240">
        <f t="shared" si="27"/>
        <v>3.33</v>
      </c>
      <c r="J32" s="240">
        <f t="shared" si="27"/>
        <v>13.530000000000001</v>
      </c>
      <c r="K32" s="240">
        <f t="shared" si="27"/>
        <v>16.66</v>
      </c>
      <c r="L32" s="240">
        <f t="shared" si="27"/>
        <v>4.9700000000000006</v>
      </c>
      <c r="M32" s="240">
        <f t="shared" si="27"/>
        <v>29.43</v>
      </c>
      <c r="N32" s="240">
        <f t="shared" si="27"/>
        <v>16.690000000000001</v>
      </c>
      <c r="O32" s="240">
        <f t="shared" si="27"/>
        <v>56.760000000000005</v>
      </c>
      <c r="P32" s="240">
        <f t="shared" si="27"/>
        <v>53.010000000000005</v>
      </c>
      <c r="Q32" s="240">
        <f t="shared" si="27"/>
        <v>113.56</v>
      </c>
      <c r="R32" s="240">
        <f t="shared" si="27"/>
        <v>260.02999999999997</v>
      </c>
      <c r="S32" s="240">
        <f t="shared" si="27"/>
        <v>490.00000000000006</v>
      </c>
      <c r="T32" s="240">
        <f t="shared" si="27"/>
        <v>460.13</v>
      </c>
      <c r="U32" s="240">
        <f t="shared" si="27"/>
        <v>218.26</v>
      </c>
      <c r="V32" s="240">
        <f t="shared" si="27"/>
        <v>127.93</v>
      </c>
      <c r="W32" s="240">
        <f t="shared" si="27"/>
        <v>46.75</v>
      </c>
      <c r="X32" s="240">
        <f t="shared" si="27"/>
        <v>16.8</v>
      </c>
      <c r="Y32" s="240">
        <f t="shared" si="27"/>
        <v>5.97</v>
      </c>
      <c r="Z32" s="240">
        <f t="shared" si="27"/>
        <v>0.47</v>
      </c>
      <c r="AA32" s="264">
        <f t="shared" si="27"/>
        <v>9.26</v>
      </c>
      <c r="AB32" s="93"/>
    </row>
    <row r="33" spans="1:28" ht="19.5" customHeight="1" x14ac:dyDescent="0.15">
      <c r="A33" s="194"/>
      <c r="B33" s="198"/>
      <c r="C33" s="198"/>
      <c r="D33" s="198"/>
      <c r="E33" s="189" t="s">
        <v>150</v>
      </c>
      <c r="F33" s="240">
        <f t="shared" si="1"/>
        <v>454.74000000000007</v>
      </c>
      <c r="G33" s="240">
        <f t="shared" ref="G33:AA33" si="28">SUM(G102,G938,G1202,G1466)</f>
        <v>0</v>
      </c>
      <c r="H33" s="240">
        <f t="shared" si="28"/>
        <v>0</v>
      </c>
      <c r="I33" s="240">
        <f t="shared" si="28"/>
        <v>0.17</v>
      </c>
      <c r="J33" s="240">
        <f t="shared" si="28"/>
        <v>0.94100000000000006</v>
      </c>
      <c r="K33" s="240">
        <f t="shared" si="28"/>
        <v>1.5840000000000001</v>
      </c>
      <c r="L33" s="240">
        <f t="shared" si="28"/>
        <v>0.59399999999999997</v>
      </c>
      <c r="M33" s="240">
        <f t="shared" si="28"/>
        <v>3.895</v>
      </c>
      <c r="N33" s="240">
        <f t="shared" si="28"/>
        <v>2.6629999999999998</v>
      </c>
      <c r="O33" s="240">
        <f t="shared" si="28"/>
        <v>10.187999999999999</v>
      </c>
      <c r="P33" s="240">
        <f t="shared" si="28"/>
        <v>10.57</v>
      </c>
      <c r="Q33" s="240">
        <f t="shared" si="28"/>
        <v>24.914999999999999</v>
      </c>
      <c r="R33" s="240">
        <f t="shared" si="28"/>
        <v>59.048000000000002</v>
      </c>
      <c r="S33" s="240">
        <f t="shared" si="28"/>
        <v>117.03900000000002</v>
      </c>
      <c r="T33" s="240">
        <f t="shared" si="28"/>
        <v>114.31899999999999</v>
      </c>
      <c r="U33" s="240">
        <f t="shared" si="28"/>
        <v>56.012</v>
      </c>
      <c r="V33" s="240">
        <f t="shared" si="28"/>
        <v>32.609000000000002</v>
      </c>
      <c r="W33" s="240">
        <f t="shared" si="28"/>
        <v>11.963000000000001</v>
      </c>
      <c r="X33" s="240">
        <f t="shared" si="28"/>
        <v>4.3010000000000002</v>
      </c>
      <c r="Y33" s="240">
        <f t="shared" si="28"/>
        <v>1.492</v>
      </c>
      <c r="Z33" s="240">
        <f t="shared" si="28"/>
        <v>0.123</v>
      </c>
      <c r="AA33" s="264">
        <f t="shared" si="28"/>
        <v>2.3140000000000001</v>
      </c>
      <c r="AB33" s="93"/>
    </row>
    <row r="34" spans="1:28" ht="19.5" customHeight="1" x14ac:dyDescent="0.15">
      <c r="A34" s="194" t="s">
        <v>85</v>
      </c>
      <c r="B34" s="198"/>
      <c r="C34" s="198"/>
      <c r="D34" s="189" t="s">
        <v>166</v>
      </c>
      <c r="E34" s="189" t="s">
        <v>184</v>
      </c>
      <c r="F34" s="240">
        <f t="shared" si="1"/>
        <v>782.56999999999994</v>
      </c>
      <c r="G34" s="240">
        <f t="shared" ref="G34:AA34" si="29">SUM(G103,G939,G1203,G1467)</f>
        <v>0</v>
      </c>
      <c r="H34" s="240">
        <f t="shared" si="29"/>
        <v>0</v>
      </c>
      <c r="I34" s="240">
        <f t="shared" si="29"/>
        <v>0</v>
      </c>
      <c r="J34" s="240">
        <f t="shared" si="29"/>
        <v>0.49</v>
      </c>
      <c r="K34" s="240">
        <f t="shared" si="29"/>
        <v>0</v>
      </c>
      <c r="L34" s="240">
        <f t="shared" si="29"/>
        <v>3.2600000000000002</v>
      </c>
      <c r="M34" s="240">
        <f t="shared" si="29"/>
        <v>0.26</v>
      </c>
      <c r="N34" s="240">
        <f t="shared" si="29"/>
        <v>0</v>
      </c>
      <c r="O34" s="240">
        <f t="shared" si="29"/>
        <v>1.06</v>
      </c>
      <c r="P34" s="240">
        <f t="shared" si="29"/>
        <v>1.8199999999999998</v>
      </c>
      <c r="Q34" s="240">
        <f t="shared" si="29"/>
        <v>0</v>
      </c>
      <c r="R34" s="240">
        <f t="shared" si="29"/>
        <v>7.88</v>
      </c>
      <c r="S34" s="240">
        <f t="shared" si="29"/>
        <v>3.87</v>
      </c>
      <c r="T34" s="240">
        <f t="shared" si="29"/>
        <v>30.71</v>
      </c>
      <c r="U34" s="240">
        <f t="shared" si="29"/>
        <v>40.369999999999997</v>
      </c>
      <c r="V34" s="240">
        <f t="shared" si="29"/>
        <v>133.44999999999999</v>
      </c>
      <c r="W34" s="240">
        <f t="shared" si="29"/>
        <v>82.460000000000008</v>
      </c>
      <c r="X34" s="240">
        <f t="shared" si="29"/>
        <v>57.93</v>
      </c>
      <c r="Y34" s="240">
        <f t="shared" si="29"/>
        <v>42.690000000000005</v>
      </c>
      <c r="Z34" s="240">
        <f t="shared" si="29"/>
        <v>82.49</v>
      </c>
      <c r="AA34" s="264">
        <f t="shared" si="29"/>
        <v>293.83</v>
      </c>
      <c r="AB34" s="93"/>
    </row>
    <row r="35" spans="1:28" ht="19.5" customHeight="1" x14ac:dyDescent="0.15">
      <c r="A35" s="194"/>
      <c r="B35" s="198"/>
      <c r="C35" s="198" t="s">
        <v>162</v>
      </c>
      <c r="D35" s="198"/>
      <c r="E35" s="189" t="s">
        <v>150</v>
      </c>
      <c r="F35" s="240">
        <f t="shared" si="1"/>
        <v>207.18899999999999</v>
      </c>
      <c r="G35" s="240">
        <f t="shared" ref="G35:AA35" si="30">SUM(G104,G940,G1204,G1468)</f>
        <v>0</v>
      </c>
      <c r="H35" s="240">
        <f t="shared" si="30"/>
        <v>0</v>
      </c>
      <c r="I35" s="240">
        <f t="shared" si="30"/>
        <v>0</v>
      </c>
      <c r="J35" s="240">
        <f t="shared" si="30"/>
        <v>5.0000000000000001E-3</v>
      </c>
      <c r="K35" s="240">
        <f t="shared" si="30"/>
        <v>0</v>
      </c>
      <c r="L35" s="240">
        <f t="shared" si="30"/>
        <v>0.09</v>
      </c>
      <c r="M35" s="240">
        <f t="shared" si="30"/>
        <v>1.0999999999999999E-2</v>
      </c>
      <c r="N35" s="240">
        <f t="shared" si="30"/>
        <v>0</v>
      </c>
      <c r="O35" s="240">
        <f t="shared" si="30"/>
        <v>0.11</v>
      </c>
      <c r="P35" s="240">
        <f t="shared" si="30"/>
        <v>0.16899999999999998</v>
      </c>
      <c r="Q35" s="240">
        <f t="shared" si="30"/>
        <v>0</v>
      </c>
      <c r="R35" s="240">
        <f t="shared" si="30"/>
        <v>1.1000000000000001</v>
      </c>
      <c r="S35" s="240">
        <f t="shared" si="30"/>
        <v>0.745</v>
      </c>
      <c r="T35" s="240">
        <f t="shared" si="30"/>
        <v>7.5640000000000001</v>
      </c>
      <c r="U35" s="240">
        <f t="shared" si="30"/>
        <v>10.285</v>
      </c>
      <c r="V35" s="240">
        <f t="shared" si="30"/>
        <v>34.182000000000002</v>
      </c>
      <c r="W35" s="240">
        <f t="shared" si="30"/>
        <v>22.5</v>
      </c>
      <c r="X35" s="240">
        <f t="shared" si="30"/>
        <v>15.79</v>
      </c>
      <c r="Y35" s="240">
        <f t="shared" si="30"/>
        <v>10.817</v>
      </c>
      <c r="Z35" s="240">
        <f t="shared" si="30"/>
        <v>22.376999999999999</v>
      </c>
      <c r="AA35" s="264">
        <f t="shared" si="30"/>
        <v>81.444000000000003</v>
      </c>
      <c r="AB35" s="93"/>
    </row>
    <row r="36" spans="1:28" ht="19.5" customHeight="1" x14ac:dyDescent="0.15">
      <c r="A36" s="194"/>
      <c r="B36" s="198" t="s">
        <v>20</v>
      </c>
      <c r="C36" s="198"/>
      <c r="D36" s="189" t="s">
        <v>164</v>
      </c>
      <c r="E36" s="189" t="s">
        <v>184</v>
      </c>
      <c r="F36" s="240">
        <f t="shared" si="1"/>
        <v>0</v>
      </c>
      <c r="G36" s="240">
        <f t="shared" ref="G36:AA36" si="31">SUM(G105,G941,G1205,G1469)</f>
        <v>0</v>
      </c>
      <c r="H36" s="240">
        <f t="shared" si="31"/>
        <v>0</v>
      </c>
      <c r="I36" s="240">
        <f t="shared" si="31"/>
        <v>0</v>
      </c>
      <c r="J36" s="240">
        <f t="shared" si="31"/>
        <v>0</v>
      </c>
      <c r="K36" s="240">
        <f t="shared" si="31"/>
        <v>0</v>
      </c>
      <c r="L36" s="240">
        <f t="shared" si="31"/>
        <v>0</v>
      </c>
      <c r="M36" s="240">
        <f t="shared" si="31"/>
        <v>0</v>
      </c>
      <c r="N36" s="240">
        <f t="shared" si="31"/>
        <v>0</v>
      </c>
      <c r="O36" s="240">
        <f t="shared" si="31"/>
        <v>0</v>
      </c>
      <c r="P36" s="240">
        <f t="shared" si="31"/>
        <v>0</v>
      </c>
      <c r="Q36" s="240">
        <f t="shared" si="31"/>
        <v>0</v>
      </c>
      <c r="R36" s="240">
        <f t="shared" si="31"/>
        <v>0</v>
      </c>
      <c r="S36" s="240">
        <f t="shared" si="31"/>
        <v>0</v>
      </c>
      <c r="T36" s="240">
        <f t="shared" si="31"/>
        <v>0</v>
      </c>
      <c r="U36" s="240">
        <f t="shared" si="31"/>
        <v>0</v>
      </c>
      <c r="V36" s="240">
        <f t="shared" si="31"/>
        <v>0</v>
      </c>
      <c r="W36" s="240">
        <f t="shared" si="31"/>
        <v>0</v>
      </c>
      <c r="X36" s="240">
        <f t="shared" si="31"/>
        <v>0</v>
      </c>
      <c r="Y36" s="240">
        <f t="shared" si="31"/>
        <v>0</v>
      </c>
      <c r="Z36" s="240">
        <f t="shared" si="31"/>
        <v>0</v>
      </c>
      <c r="AA36" s="264">
        <f t="shared" si="31"/>
        <v>0</v>
      </c>
      <c r="AB36" s="93"/>
    </row>
    <row r="37" spans="1:28" ht="19.5" customHeight="1" x14ac:dyDescent="0.15">
      <c r="A37" s="194"/>
      <c r="B37" s="198"/>
      <c r="C37" s="198"/>
      <c r="D37" s="198"/>
      <c r="E37" s="189" t="s">
        <v>150</v>
      </c>
      <c r="F37" s="240">
        <f t="shared" si="1"/>
        <v>0</v>
      </c>
      <c r="G37" s="240">
        <f t="shared" ref="G37:AA37" si="32">SUM(G106,G942,G1206,G1470)</f>
        <v>0</v>
      </c>
      <c r="H37" s="240">
        <f t="shared" si="32"/>
        <v>0</v>
      </c>
      <c r="I37" s="240">
        <f t="shared" si="32"/>
        <v>0</v>
      </c>
      <c r="J37" s="240">
        <f t="shared" si="32"/>
        <v>0</v>
      </c>
      <c r="K37" s="240">
        <f t="shared" si="32"/>
        <v>0</v>
      </c>
      <c r="L37" s="240">
        <f t="shared" si="32"/>
        <v>0</v>
      </c>
      <c r="M37" s="240">
        <f t="shared" si="32"/>
        <v>0</v>
      </c>
      <c r="N37" s="240">
        <f t="shared" si="32"/>
        <v>0</v>
      </c>
      <c r="O37" s="240">
        <f t="shared" si="32"/>
        <v>0</v>
      </c>
      <c r="P37" s="240">
        <f t="shared" si="32"/>
        <v>0</v>
      </c>
      <c r="Q37" s="240">
        <f t="shared" si="32"/>
        <v>0</v>
      </c>
      <c r="R37" s="240">
        <f t="shared" si="32"/>
        <v>0</v>
      </c>
      <c r="S37" s="240">
        <f t="shared" si="32"/>
        <v>0</v>
      </c>
      <c r="T37" s="240">
        <f t="shared" si="32"/>
        <v>0</v>
      </c>
      <c r="U37" s="240">
        <f t="shared" si="32"/>
        <v>0</v>
      </c>
      <c r="V37" s="240">
        <f t="shared" si="32"/>
        <v>0</v>
      </c>
      <c r="W37" s="240">
        <f t="shared" si="32"/>
        <v>0</v>
      </c>
      <c r="X37" s="240">
        <f t="shared" si="32"/>
        <v>0</v>
      </c>
      <c r="Y37" s="240">
        <f t="shared" si="32"/>
        <v>0</v>
      </c>
      <c r="Z37" s="240">
        <f t="shared" si="32"/>
        <v>0</v>
      </c>
      <c r="AA37" s="264">
        <f t="shared" si="32"/>
        <v>0</v>
      </c>
      <c r="AB37" s="93"/>
    </row>
    <row r="38" spans="1:28" ht="19.5" customHeight="1" x14ac:dyDescent="0.15">
      <c r="A38" s="194"/>
      <c r="B38" s="197"/>
      <c r="C38" s="193" t="s">
        <v>165</v>
      </c>
      <c r="D38" s="188"/>
      <c r="E38" s="189" t="s">
        <v>184</v>
      </c>
      <c r="F38" s="240">
        <f t="shared" si="1"/>
        <v>84604.889999999985</v>
      </c>
      <c r="G38" s="240">
        <f t="shared" ref="G38:AA38" si="33">SUM(G107,G943,G1207,G1471)</f>
        <v>98.69</v>
      </c>
      <c r="H38" s="240">
        <f t="shared" si="33"/>
        <v>2826.28</v>
      </c>
      <c r="I38" s="240">
        <f t="shared" si="33"/>
        <v>913.44</v>
      </c>
      <c r="J38" s="240">
        <f t="shared" si="33"/>
        <v>1294.04</v>
      </c>
      <c r="K38" s="240">
        <f t="shared" si="33"/>
        <v>1617.5200000000002</v>
      </c>
      <c r="L38" s="240">
        <f t="shared" si="33"/>
        <v>1409.76</v>
      </c>
      <c r="M38" s="240">
        <f t="shared" si="33"/>
        <v>2296.16</v>
      </c>
      <c r="N38" s="240">
        <f t="shared" si="33"/>
        <v>2364.2599999999998</v>
      </c>
      <c r="O38" s="240">
        <f t="shared" si="33"/>
        <v>1593.56</v>
      </c>
      <c r="P38" s="240">
        <f t="shared" si="33"/>
        <v>2724.16</v>
      </c>
      <c r="Q38" s="240">
        <f t="shared" si="33"/>
        <v>4410.3700000000008</v>
      </c>
      <c r="R38" s="240">
        <f t="shared" si="33"/>
        <v>10315.029999999999</v>
      </c>
      <c r="S38" s="240">
        <f t="shared" si="33"/>
        <v>13046.94</v>
      </c>
      <c r="T38" s="240">
        <f t="shared" si="33"/>
        <v>17329.68</v>
      </c>
      <c r="U38" s="240">
        <f t="shared" si="33"/>
        <v>11624.29</v>
      </c>
      <c r="V38" s="240">
        <f t="shared" si="33"/>
        <v>5513.29</v>
      </c>
      <c r="W38" s="240">
        <f t="shared" si="33"/>
        <v>1998.2599999999998</v>
      </c>
      <c r="X38" s="240">
        <f t="shared" si="33"/>
        <v>1256.42</v>
      </c>
      <c r="Y38" s="240">
        <f t="shared" si="33"/>
        <v>515.11</v>
      </c>
      <c r="Z38" s="240">
        <f t="shared" si="33"/>
        <v>413.48</v>
      </c>
      <c r="AA38" s="264">
        <f t="shared" si="33"/>
        <v>1044.1500000000001</v>
      </c>
      <c r="AB38" s="93"/>
    </row>
    <row r="39" spans="1:28" ht="19.5" customHeight="1" thickBot="1" x14ac:dyDescent="0.2">
      <c r="A39" s="199"/>
      <c r="B39" s="200"/>
      <c r="C39" s="200"/>
      <c r="D39" s="201"/>
      <c r="E39" s="202" t="s">
        <v>150</v>
      </c>
      <c r="F39" s="240">
        <f t="shared" si="1"/>
        <v>11151.45800000001</v>
      </c>
      <c r="G39" s="250">
        <f t="shared" ref="G39:AA39" si="34">SUM(G108,G944,G1208,G1472)</f>
        <v>0</v>
      </c>
      <c r="H39" s="250">
        <f t="shared" si="34"/>
        <v>23.103999999999871</v>
      </c>
      <c r="I39" s="250">
        <f t="shared" si="34"/>
        <v>22.937999999999978</v>
      </c>
      <c r="J39" s="250">
        <f t="shared" si="34"/>
        <v>65.254999999999995</v>
      </c>
      <c r="K39" s="250">
        <f t="shared" si="34"/>
        <v>113.261</v>
      </c>
      <c r="L39" s="250">
        <f t="shared" si="34"/>
        <v>126.64700000000001</v>
      </c>
      <c r="M39" s="250">
        <f t="shared" si="34"/>
        <v>229.20599999999999</v>
      </c>
      <c r="N39" s="250">
        <f t="shared" si="34"/>
        <v>258.49400000000009</v>
      </c>
      <c r="O39" s="250">
        <f t="shared" si="34"/>
        <v>190.82999999999998</v>
      </c>
      <c r="P39" s="250">
        <f t="shared" si="34"/>
        <v>351.23700000000019</v>
      </c>
      <c r="Q39" s="250">
        <f t="shared" si="34"/>
        <v>613.49199999999996</v>
      </c>
      <c r="R39" s="250">
        <f t="shared" si="34"/>
        <v>1488.0780000000038</v>
      </c>
      <c r="S39" s="250">
        <f t="shared" si="34"/>
        <v>1881.6840000000029</v>
      </c>
      <c r="T39" s="250">
        <f t="shared" si="34"/>
        <v>2522.1099999999988</v>
      </c>
      <c r="U39" s="250">
        <f t="shared" si="34"/>
        <v>1700.606000000002</v>
      </c>
      <c r="V39" s="250">
        <f t="shared" si="34"/>
        <v>798.64600000000019</v>
      </c>
      <c r="W39" s="250">
        <f t="shared" si="34"/>
        <v>292.96699999999998</v>
      </c>
      <c r="X39" s="250">
        <f t="shared" si="34"/>
        <v>183.959</v>
      </c>
      <c r="Y39" s="250">
        <f t="shared" si="34"/>
        <v>74.91</v>
      </c>
      <c r="Z39" s="250">
        <f t="shared" si="34"/>
        <v>60.786999999999999</v>
      </c>
      <c r="AA39" s="262">
        <f t="shared" si="34"/>
        <v>153.2470000000001</v>
      </c>
      <c r="AB39" s="93"/>
    </row>
    <row r="40" spans="1:28" ht="19.5" customHeight="1" x14ac:dyDescent="0.15">
      <c r="A40" s="391" t="s">
        <v>119</v>
      </c>
      <c r="B40" s="394" t="s">
        <v>120</v>
      </c>
      <c r="C40" s="395"/>
      <c r="D40" s="396"/>
      <c r="E40" s="198" t="s">
        <v>184</v>
      </c>
      <c r="F40" s="248">
        <f>F41+F42</f>
        <v>7264.7199999999993</v>
      </c>
    </row>
    <row r="41" spans="1:28" ht="19.5" customHeight="1" x14ac:dyDescent="0.15">
      <c r="A41" s="392"/>
      <c r="B41" s="397" t="s">
        <v>206</v>
      </c>
      <c r="C41" s="398"/>
      <c r="D41" s="399"/>
      <c r="E41" s="189" t="s">
        <v>184</v>
      </c>
      <c r="F41" s="248">
        <f>SUM(F110,F946,F1210,F1474)</f>
        <v>5357.33</v>
      </c>
    </row>
    <row r="42" spans="1:28" ht="19.5" customHeight="1" x14ac:dyDescent="0.15">
      <c r="A42" s="393"/>
      <c r="B42" s="397" t="s">
        <v>207</v>
      </c>
      <c r="C42" s="398"/>
      <c r="D42" s="399"/>
      <c r="E42" s="189" t="s">
        <v>184</v>
      </c>
      <c r="F42" s="248">
        <f>SUM(F111,F947,F1211,F1475)</f>
        <v>1907.3899999999999</v>
      </c>
    </row>
    <row r="43" spans="1:28" ht="19.5" customHeight="1" thickBot="1" x14ac:dyDescent="0.2">
      <c r="A43" s="400" t="s">
        <v>205</v>
      </c>
      <c r="B43" s="401"/>
      <c r="C43" s="401"/>
      <c r="D43" s="402"/>
      <c r="E43" s="203" t="s">
        <v>184</v>
      </c>
      <c r="F43" s="249">
        <f>SUM(F112,F948,F1212,F1476)</f>
        <v>265.16999999999996</v>
      </c>
    </row>
    <row r="47" spans="1:28" x14ac:dyDescent="0.15">
      <c r="E47" s="305"/>
      <c r="F47" s="305">
        <v>1</v>
      </c>
      <c r="G47" s="305">
        <v>2</v>
      </c>
      <c r="H47" s="305">
        <v>3</v>
      </c>
      <c r="I47" s="305">
        <v>4</v>
      </c>
      <c r="J47" s="305">
        <v>5</v>
      </c>
      <c r="K47" s="305">
        <v>6</v>
      </c>
      <c r="L47" s="305">
        <v>7</v>
      </c>
      <c r="M47" s="305">
        <v>8</v>
      </c>
      <c r="N47" s="305">
        <v>9</v>
      </c>
      <c r="O47" s="305">
        <v>10</v>
      </c>
      <c r="P47" s="305">
        <v>11</v>
      </c>
      <c r="Q47" s="305">
        <v>12</v>
      </c>
      <c r="R47" s="305">
        <v>13</v>
      </c>
      <c r="S47" s="305">
        <v>14</v>
      </c>
      <c r="T47" s="305">
        <v>15</v>
      </c>
      <c r="U47" s="305">
        <v>16</v>
      </c>
      <c r="V47" s="305">
        <v>17</v>
      </c>
      <c r="W47" s="305">
        <v>18</v>
      </c>
      <c r="X47" s="305">
        <v>19</v>
      </c>
      <c r="Y47" s="305">
        <v>20</v>
      </c>
    </row>
    <row r="48" spans="1:28" x14ac:dyDescent="0.15">
      <c r="D48" s="293" t="s">
        <v>578</v>
      </c>
      <c r="E48" s="306" t="s">
        <v>156</v>
      </c>
      <c r="F48" s="307">
        <f>G81+G917</f>
        <v>282.55000000000007</v>
      </c>
      <c r="G48" s="307">
        <f t="shared" ref="G48:X48" si="35">H81+H917</f>
        <v>809.31000000000006</v>
      </c>
      <c r="H48" s="307">
        <f t="shared" si="35"/>
        <v>670.56000000000006</v>
      </c>
      <c r="I48" s="307">
        <f t="shared" si="35"/>
        <v>722.59999999999991</v>
      </c>
      <c r="J48" s="307">
        <f t="shared" si="35"/>
        <v>1816.2999999999997</v>
      </c>
      <c r="K48" s="307">
        <f t="shared" si="35"/>
        <v>2932.1700000000005</v>
      </c>
      <c r="L48" s="307">
        <f t="shared" si="35"/>
        <v>3636.08</v>
      </c>
      <c r="M48" s="307">
        <f t="shared" si="35"/>
        <v>5228.7299999999996</v>
      </c>
      <c r="N48" s="307">
        <f t="shared" si="35"/>
        <v>6133.2900000000009</v>
      </c>
      <c r="O48" s="307">
        <f t="shared" si="35"/>
        <v>7078.2100000000009</v>
      </c>
      <c r="P48" s="307">
        <f t="shared" si="35"/>
        <v>6938.13</v>
      </c>
      <c r="Q48" s="307">
        <f t="shared" si="35"/>
        <v>7563.670000000001</v>
      </c>
      <c r="R48" s="307">
        <f t="shared" si="35"/>
        <v>5702.56</v>
      </c>
      <c r="S48" s="307">
        <f t="shared" si="35"/>
        <v>3854.08</v>
      </c>
      <c r="T48" s="307">
        <f t="shared" si="35"/>
        <v>1826.06</v>
      </c>
      <c r="U48" s="307">
        <f t="shared" si="35"/>
        <v>835.98</v>
      </c>
      <c r="V48" s="307">
        <f t="shared" si="35"/>
        <v>478.43999999999994</v>
      </c>
      <c r="W48" s="307">
        <f t="shared" si="35"/>
        <v>224.35000000000005</v>
      </c>
      <c r="X48" s="307">
        <f t="shared" si="35"/>
        <v>84.8</v>
      </c>
      <c r="Y48" s="307">
        <f>Z81+Z917+Z48</f>
        <v>90.839999999999989</v>
      </c>
      <c r="Z48" s="307">
        <f t="shared" ref="Z48" si="36">AA81+AA917</f>
        <v>51.3</v>
      </c>
    </row>
    <row r="49" spans="4:26" x14ac:dyDescent="0.15">
      <c r="E49" s="306" t="s">
        <v>574</v>
      </c>
      <c r="F49" s="307">
        <f>SUM(G83,G85,G919,G921,)</f>
        <v>0.88</v>
      </c>
      <c r="G49" s="307">
        <f t="shared" ref="G49:X49" si="37">SUM(H83,H85,H919,H921,)</f>
        <v>57.36</v>
      </c>
      <c r="H49" s="307">
        <f t="shared" si="37"/>
        <v>8.8299999999999983</v>
      </c>
      <c r="I49" s="307">
        <f t="shared" si="37"/>
        <v>52.099999999999994</v>
      </c>
      <c r="J49" s="307">
        <f t="shared" si="37"/>
        <v>76.420000000000016</v>
      </c>
      <c r="K49" s="307">
        <f t="shared" si="37"/>
        <v>118.85</v>
      </c>
      <c r="L49" s="307">
        <f t="shared" si="37"/>
        <v>214.79000000000002</v>
      </c>
      <c r="M49" s="307">
        <f t="shared" si="37"/>
        <v>628.63999999999987</v>
      </c>
      <c r="N49" s="307">
        <f t="shared" si="37"/>
        <v>1339.9299999999998</v>
      </c>
      <c r="O49" s="307">
        <f t="shared" si="37"/>
        <v>2370.34</v>
      </c>
      <c r="P49" s="307">
        <f t="shared" si="37"/>
        <v>3325.98</v>
      </c>
      <c r="Q49" s="307">
        <f t="shared" si="37"/>
        <v>4101.13</v>
      </c>
      <c r="R49" s="307">
        <f t="shared" si="37"/>
        <v>3179.2499999999995</v>
      </c>
      <c r="S49" s="307">
        <f t="shared" si="37"/>
        <v>2062.4500000000003</v>
      </c>
      <c r="T49" s="307">
        <f t="shared" si="37"/>
        <v>967.07</v>
      </c>
      <c r="U49" s="307">
        <f t="shared" si="37"/>
        <v>332.98</v>
      </c>
      <c r="V49" s="307">
        <f t="shared" si="37"/>
        <v>196.26000000000002</v>
      </c>
      <c r="W49" s="307">
        <f t="shared" si="37"/>
        <v>132.53</v>
      </c>
      <c r="X49" s="307">
        <f t="shared" si="37"/>
        <v>48.37</v>
      </c>
      <c r="Y49" s="307">
        <f>SUM(Z83,Z85,Z919,Z921,)+Z49</f>
        <v>94.83</v>
      </c>
      <c r="Z49" s="307">
        <f t="shared" ref="Z49" si="38">SUM(AA83,AA85,AA919,AA921,)</f>
        <v>54</v>
      </c>
    </row>
    <row r="50" spans="4:26" x14ac:dyDescent="0.15">
      <c r="E50" s="308" t="s">
        <v>575</v>
      </c>
      <c r="F50" s="307">
        <f>SUM(G89,G925)</f>
        <v>193.32999999999998</v>
      </c>
      <c r="G50" s="307">
        <f t="shared" ref="G50:X50" si="39">SUM(H89,H925)</f>
        <v>213.56999999999996</v>
      </c>
      <c r="H50" s="307">
        <f t="shared" si="39"/>
        <v>154.95999999999998</v>
      </c>
      <c r="I50" s="307">
        <f>SUM(J89,J925)</f>
        <v>28.68</v>
      </c>
      <c r="J50" s="307">
        <f t="shared" si="39"/>
        <v>21.729999999999997</v>
      </c>
      <c r="K50" s="307">
        <f t="shared" si="39"/>
        <v>7.5199999999999987</v>
      </c>
      <c r="L50" s="307">
        <f t="shared" si="39"/>
        <v>34.980000000000004</v>
      </c>
      <c r="M50" s="307">
        <f t="shared" si="39"/>
        <v>33.729999999999997</v>
      </c>
      <c r="N50" s="307">
        <f t="shared" si="39"/>
        <v>25.900000000000002</v>
      </c>
      <c r="O50" s="307">
        <f t="shared" si="39"/>
        <v>56.84</v>
      </c>
      <c r="P50" s="307">
        <f t="shared" si="39"/>
        <v>241.76</v>
      </c>
      <c r="Q50" s="307">
        <f t="shared" si="39"/>
        <v>654.16999999999996</v>
      </c>
      <c r="R50" s="307">
        <f t="shared" si="39"/>
        <v>1096.7199999999998</v>
      </c>
      <c r="S50" s="307">
        <f t="shared" si="39"/>
        <v>742.70999999999992</v>
      </c>
      <c r="T50" s="307">
        <f t="shared" si="39"/>
        <v>177.2</v>
      </c>
      <c r="U50" s="307">
        <f t="shared" si="39"/>
        <v>50.72</v>
      </c>
      <c r="V50" s="307">
        <f t="shared" si="39"/>
        <v>22.75</v>
      </c>
      <c r="W50" s="307">
        <f t="shared" si="39"/>
        <v>20.18</v>
      </c>
      <c r="X50" s="307">
        <f t="shared" si="39"/>
        <v>3.99</v>
      </c>
      <c r="Y50" s="307">
        <f>SUM(Z89,Z925)+Z50</f>
        <v>0</v>
      </c>
      <c r="Z50" s="307">
        <f t="shared" ref="Z50" si="40">SUM(AA89,AA925)</f>
        <v>0</v>
      </c>
    </row>
    <row r="51" spans="4:26" x14ac:dyDescent="0.15">
      <c r="E51" s="308" t="s">
        <v>576</v>
      </c>
      <c r="F51" s="307">
        <f>SUM(G87,G91,G925)</f>
        <v>4.04</v>
      </c>
      <c r="G51" s="307">
        <f>SUM(H87,H91,H925)</f>
        <v>67.77</v>
      </c>
      <c r="H51" s="307">
        <f t="shared" ref="H51:X51" si="41">SUM(I87,I91,I925)</f>
        <v>153.89000000000001</v>
      </c>
      <c r="I51" s="307">
        <f t="shared" si="41"/>
        <v>110.08000000000001</v>
      </c>
      <c r="J51" s="307">
        <f t="shared" si="41"/>
        <v>82.63</v>
      </c>
      <c r="K51" s="307">
        <f t="shared" si="41"/>
        <v>90.059999999999988</v>
      </c>
      <c r="L51" s="307">
        <f t="shared" si="41"/>
        <v>25.6</v>
      </c>
      <c r="M51" s="307">
        <f t="shared" si="41"/>
        <v>6.76</v>
      </c>
      <c r="N51" s="307">
        <f t="shared" si="41"/>
        <v>20.11</v>
      </c>
      <c r="O51" s="307">
        <f t="shared" si="41"/>
        <v>12.71</v>
      </c>
      <c r="P51" s="307">
        <f t="shared" si="41"/>
        <v>23.650000000000002</v>
      </c>
      <c r="Q51" s="307">
        <f t="shared" si="41"/>
        <v>35.18</v>
      </c>
      <c r="R51" s="307">
        <f t="shared" si="41"/>
        <v>75.180000000000007</v>
      </c>
      <c r="S51" s="307">
        <f t="shared" si="41"/>
        <v>43.5</v>
      </c>
      <c r="T51" s="307">
        <f t="shared" si="41"/>
        <v>7.25</v>
      </c>
      <c r="U51" s="307">
        <f t="shared" si="41"/>
        <v>6.11</v>
      </c>
      <c r="V51" s="307">
        <f t="shared" si="41"/>
        <v>1.1199999999999999</v>
      </c>
      <c r="W51" s="307">
        <f t="shared" si="41"/>
        <v>0.96</v>
      </c>
      <c r="X51" s="307">
        <f t="shared" si="41"/>
        <v>4.62</v>
      </c>
      <c r="Y51" s="307">
        <f>SUM(Z87,Z91,Z925)+Z51</f>
        <v>0.96</v>
      </c>
      <c r="Z51" s="307">
        <f t="shared" ref="Z51" si="42">SUM(AA87,AA91,AA925)</f>
        <v>0.96</v>
      </c>
    </row>
    <row r="52" spans="4:26" x14ac:dyDescent="0.15">
      <c r="E52" s="308" t="s">
        <v>577</v>
      </c>
      <c r="F52" s="307">
        <f>SUM(G93,G929)</f>
        <v>29.729999999999997</v>
      </c>
      <c r="G52" s="307">
        <f t="shared" ref="G52:X52" si="43">SUM(H93,H929)</f>
        <v>96.02</v>
      </c>
      <c r="H52" s="307">
        <f t="shared" si="43"/>
        <v>162.95999999999995</v>
      </c>
      <c r="I52" s="307">
        <f t="shared" si="43"/>
        <v>142.24</v>
      </c>
      <c r="J52" s="307">
        <f t="shared" si="43"/>
        <v>145.59</v>
      </c>
      <c r="K52" s="307">
        <f t="shared" si="43"/>
        <v>162.85999999999999</v>
      </c>
      <c r="L52" s="307">
        <f t="shared" si="43"/>
        <v>62.670000000000009</v>
      </c>
      <c r="M52" s="307">
        <f t="shared" si="43"/>
        <v>78.449999999999989</v>
      </c>
      <c r="N52" s="307">
        <f t="shared" si="43"/>
        <v>53.58</v>
      </c>
      <c r="O52" s="307">
        <f t="shared" si="43"/>
        <v>28.88</v>
      </c>
      <c r="P52" s="307">
        <f t="shared" si="43"/>
        <v>36.340000000000003</v>
      </c>
      <c r="Q52" s="307">
        <f t="shared" si="43"/>
        <v>54.879999999999995</v>
      </c>
      <c r="R52" s="307">
        <f t="shared" si="43"/>
        <v>37.47</v>
      </c>
      <c r="S52" s="307">
        <f t="shared" si="43"/>
        <v>57.58</v>
      </c>
      <c r="T52" s="307">
        <f t="shared" si="43"/>
        <v>38.909999999999997</v>
      </c>
      <c r="U52" s="307">
        <f t="shared" si="43"/>
        <v>20.55</v>
      </c>
      <c r="V52" s="307">
        <f t="shared" si="43"/>
        <v>0.81</v>
      </c>
      <c r="W52" s="307">
        <f t="shared" si="43"/>
        <v>3.89</v>
      </c>
      <c r="X52" s="307">
        <f t="shared" si="43"/>
        <v>0.01</v>
      </c>
      <c r="Y52" s="307">
        <f>SUM(Z93,Z929)+Z52</f>
        <v>0.6</v>
      </c>
      <c r="Z52" s="307">
        <f t="shared" ref="Z52" si="44">SUM(AA93,AA929)</f>
        <v>0</v>
      </c>
    </row>
    <row r="54" spans="4:26" x14ac:dyDescent="0.15">
      <c r="E54" s="305"/>
      <c r="F54" s="305">
        <v>1</v>
      </c>
      <c r="G54" s="305">
        <v>2</v>
      </c>
      <c r="H54" s="305">
        <v>3</v>
      </c>
      <c r="I54" s="305">
        <v>4</v>
      </c>
      <c r="J54" s="305">
        <v>5</v>
      </c>
      <c r="K54" s="305">
        <v>6</v>
      </c>
      <c r="L54" s="305">
        <v>7</v>
      </c>
      <c r="M54" s="305">
        <v>8</v>
      </c>
      <c r="N54" s="305">
        <v>9</v>
      </c>
      <c r="O54" s="305">
        <v>10</v>
      </c>
      <c r="P54" s="305">
        <v>11</v>
      </c>
      <c r="Q54" s="305">
        <v>12</v>
      </c>
      <c r="R54" s="305">
        <v>13</v>
      </c>
      <c r="S54" s="305">
        <v>14</v>
      </c>
      <c r="T54" s="305">
        <v>15</v>
      </c>
      <c r="U54" s="305">
        <v>16</v>
      </c>
      <c r="V54" s="305">
        <v>17</v>
      </c>
      <c r="W54" s="305">
        <v>18</v>
      </c>
      <c r="X54" s="305">
        <v>19</v>
      </c>
      <c r="Y54" s="305">
        <v>20</v>
      </c>
      <c r="Z54" s="305">
        <v>21</v>
      </c>
    </row>
    <row r="55" spans="4:26" x14ac:dyDescent="0.15">
      <c r="D55" s="293" t="s">
        <v>579</v>
      </c>
      <c r="E55" s="306" t="s">
        <v>156</v>
      </c>
      <c r="F55" s="307">
        <f>SUM(G1181,G1445)</f>
        <v>43.42</v>
      </c>
      <c r="G55" s="307">
        <f t="shared" ref="G55:X55" si="45">SUM(H1181,H1445)</f>
        <v>44.57</v>
      </c>
      <c r="H55" s="307">
        <f t="shared" si="45"/>
        <v>94.91</v>
      </c>
      <c r="I55" s="307">
        <f t="shared" si="45"/>
        <v>235.24</v>
      </c>
      <c r="J55" s="307">
        <f t="shared" si="45"/>
        <v>691.2</v>
      </c>
      <c r="K55" s="307">
        <f t="shared" si="45"/>
        <v>1679.75</v>
      </c>
      <c r="L55" s="307">
        <f t="shared" si="45"/>
        <v>1976.35</v>
      </c>
      <c r="M55" s="307">
        <f t="shared" si="45"/>
        <v>3223.1</v>
      </c>
      <c r="N55" s="307">
        <f t="shared" si="45"/>
        <v>3866.63</v>
      </c>
      <c r="O55" s="307">
        <f t="shared" si="45"/>
        <v>5597.76</v>
      </c>
      <c r="P55" s="307">
        <f t="shared" si="45"/>
        <v>5685.41</v>
      </c>
      <c r="Q55" s="307">
        <f t="shared" si="45"/>
        <v>5032.8900000000003</v>
      </c>
      <c r="R55" s="307">
        <f t="shared" si="45"/>
        <v>3401.24</v>
      </c>
      <c r="S55" s="307">
        <f t="shared" si="45"/>
        <v>2611.1899999999996</v>
      </c>
      <c r="T55" s="307">
        <f t="shared" si="45"/>
        <v>1548.4099999999999</v>
      </c>
      <c r="U55" s="307">
        <f t="shared" si="45"/>
        <v>1018.72</v>
      </c>
      <c r="V55" s="307">
        <f t="shared" si="45"/>
        <v>683.52</v>
      </c>
      <c r="W55" s="307">
        <f t="shared" si="45"/>
        <v>280.98</v>
      </c>
      <c r="X55" s="307">
        <f t="shared" si="45"/>
        <v>137.31</v>
      </c>
      <c r="Y55" s="307">
        <f>SUM(Z1181,Z1445)+Z55</f>
        <v>130.07</v>
      </c>
      <c r="Z55" s="307">
        <f t="shared" ref="Z55" si="46">SUM(AA1181,AA1445)</f>
        <v>49.519999999999996</v>
      </c>
    </row>
    <row r="56" spans="4:26" x14ac:dyDescent="0.15">
      <c r="E56" s="306" t="s">
        <v>574</v>
      </c>
      <c r="F56" s="307">
        <f>SUM(G1183,G1185,G1447,G1449)</f>
        <v>5.0999999999999996</v>
      </c>
      <c r="G56" s="307">
        <f t="shared" ref="G56:X56" si="47">SUM(H1183,H1185,H1447,H1449)</f>
        <v>2.4699999999999998</v>
      </c>
      <c r="H56" s="307">
        <f t="shared" si="47"/>
        <v>11.58</v>
      </c>
      <c r="I56" s="307">
        <f t="shared" si="47"/>
        <v>3.34</v>
      </c>
      <c r="J56" s="307">
        <f t="shared" si="47"/>
        <v>58.940000000000005</v>
      </c>
      <c r="K56" s="307">
        <f t="shared" si="47"/>
        <v>70.87</v>
      </c>
      <c r="L56" s="307">
        <f t="shared" si="47"/>
        <v>140.75</v>
      </c>
      <c r="M56" s="307">
        <f t="shared" si="47"/>
        <v>140.43</v>
      </c>
      <c r="N56" s="307">
        <f t="shared" si="47"/>
        <v>251.03000000000003</v>
      </c>
      <c r="O56" s="307">
        <f t="shared" si="47"/>
        <v>727.02</v>
      </c>
      <c r="P56" s="307">
        <f t="shared" si="47"/>
        <v>1107.04</v>
      </c>
      <c r="Q56" s="307">
        <f t="shared" si="47"/>
        <v>1181.54</v>
      </c>
      <c r="R56" s="307">
        <f t="shared" si="47"/>
        <v>1058.97</v>
      </c>
      <c r="S56" s="307">
        <f t="shared" si="47"/>
        <v>783.58999999999992</v>
      </c>
      <c r="T56" s="307">
        <f t="shared" si="47"/>
        <v>320.81</v>
      </c>
      <c r="U56" s="307">
        <f t="shared" si="47"/>
        <v>181.72</v>
      </c>
      <c r="V56" s="307">
        <f t="shared" si="47"/>
        <v>103.21000000000001</v>
      </c>
      <c r="W56" s="307">
        <f t="shared" si="47"/>
        <v>77.56</v>
      </c>
      <c r="X56" s="307">
        <f t="shared" si="47"/>
        <v>56.81</v>
      </c>
      <c r="Y56" s="307">
        <f>SUM(Z1183,Z1185,Z1447,Z1449)+Z56</f>
        <v>141.59</v>
      </c>
      <c r="Z56" s="307">
        <f t="shared" ref="Z56" si="48">SUM(AA1183,AA1185,AA1447,AA1449)</f>
        <v>126.36000000000001</v>
      </c>
    </row>
    <row r="57" spans="4:26" x14ac:dyDescent="0.15">
      <c r="E57" s="308" t="s">
        <v>575</v>
      </c>
      <c r="F57" s="307">
        <f>SUM(G1189,G1497)</f>
        <v>5.2</v>
      </c>
      <c r="G57" s="307">
        <f t="shared" ref="G57:X57" si="49">SUM(H1189,H1497)</f>
        <v>19.23</v>
      </c>
      <c r="H57" s="307">
        <f t="shared" si="49"/>
        <v>9.59</v>
      </c>
      <c r="I57" s="307">
        <f t="shared" si="49"/>
        <v>5.19</v>
      </c>
      <c r="J57" s="307">
        <f t="shared" si="49"/>
        <v>1.34</v>
      </c>
      <c r="K57" s="307">
        <f t="shared" si="49"/>
        <v>7.8199999999999994</v>
      </c>
      <c r="L57" s="307">
        <f t="shared" si="49"/>
        <v>6.8800000000000008</v>
      </c>
      <c r="M57" s="307">
        <f t="shared" si="49"/>
        <v>15.8</v>
      </c>
      <c r="N57" s="307">
        <f t="shared" si="49"/>
        <v>67.77</v>
      </c>
      <c r="O57" s="307">
        <f t="shared" si="49"/>
        <v>56.79</v>
      </c>
      <c r="P57" s="307">
        <f t="shared" si="49"/>
        <v>200.25</v>
      </c>
      <c r="Q57" s="307">
        <f t="shared" si="49"/>
        <v>448.69</v>
      </c>
      <c r="R57" s="307">
        <f t="shared" si="49"/>
        <v>565.80999999999995</v>
      </c>
      <c r="S57" s="307">
        <f t="shared" si="49"/>
        <v>305.24</v>
      </c>
      <c r="T57" s="307">
        <f t="shared" si="49"/>
        <v>99.71</v>
      </c>
      <c r="U57" s="307">
        <f t="shared" si="49"/>
        <v>41.29</v>
      </c>
      <c r="V57" s="307">
        <f t="shared" si="49"/>
        <v>0.5</v>
      </c>
      <c r="W57" s="307">
        <f t="shared" si="49"/>
        <v>28.92</v>
      </c>
      <c r="X57" s="307">
        <f t="shared" si="49"/>
        <v>0.13</v>
      </c>
      <c r="Y57" s="307">
        <f>SUM(Z1189,Z1497)+Z57</f>
        <v>2.12</v>
      </c>
      <c r="Z57" s="307">
        <f t="shared" ref="Z57" si="50">SUM(AA1189,AA1497)</f>
        <v>2.12</v>
      </c>
    </row>
    <row r="58" spans="4:26" x14ac:dyDescent="0.15">
      <c r="E58" s="308" t="s">
        <v>576</v>
      </c>
      <c r="F58" s="307">
        <f>SUM(G1187,G1191,G1451,G1455)</f>
        <v>33.58</v>
      </c>
      <c r="G58" s="307">
        <f t="shared" ref="G58:X58" si="51">SUM(H1187,H1191,H1451,H1455)</f>
        <v>208.26</v>
      </c>
      <c r="H58" s="307">
        <f t="shared" si="51"/>
        <v>352.39</v>
      </c>
      <c r="I58" s="307">
        <f t="shared" si="51"/>
        <v>338.25</v>
      </c>
      <c r="J58" s="307">
        <f t="shared" si="51"/>
        <v>300.88</v>
      </c>
      <c r="K58" s="307">
        <f t="shared" si="51"/>
        <v>155.25</v>
      </c>
      <c r="L58" s="307">
        <f t="shared" si="51"/>
        <v>8.85</v>
      </c>
      <c r="M58" s="307">
        <f t="shared" si="51"/>
        <v>8.4500000000000011</v>
      </c>
      <c r="N58" s="307">
        <f t="shared" si="51"/>
        <v>3.88</v>
      </c>
      <c r="O58" s="307">
        <f t="shared" si="51"/>
        <v>47.629999999999995</v>
      </c>
      <c r="P58" s="307">
        <f t="shared" si="51"/>
        <v>2.4300000000000002</v>
      </c>
      <c r="Q58" s="307">
        <f t="shared" si="51"/>
        <v>3.57</v>
      </c>
      <c r="R58" s="307">
        <f t="shared" si="51"/>
        <v>3.05</v>
      </c>
      <c r="S58" s="307">
        <f t="shared" si="51"/>
        <v>14.06</v>
      </c>
      <c r="T58" s="307">
        <f t="shared" si="51"/>
        <v>1.2599999999999998</v>
      </c>
      <c r="U58" s="307">
        <f t="shared" si="51"/>
        <v>5.64</v>
      </c>
      <c r="V58" s="307">
        <f t="shared" si="51"/>
        <v>12.299999999999999</v>
      </c>
      <c r="W58" s="307">
        <f t="shared" si="51"/>
        <v>6.18</v>
      </c>
      <c r="X58" s="307">
        <f t="shared" si="51"/>
        <v>3.27</v>
      </c>
      <c r="Y58" s="307">
        <f>SUM(Z1187,Z1191,Z1451,Z1455)+Z58</f>
        <v>29.98</v>
      </c>
      <c r="Z58" s="307">
        <f t="shared" ref="Z58" si="52">SUM(AA1187,AA1191,AA1451,AA1455)</f>
        <v>25.51</v>
      </c>
    </row>
    <row r="59" spans="4:26" x14ac:dyDescent="0.15">
      <c r="E59" s="308" t="s">
        <v>577</v>
      </c>
      <c r="F59" s="307">
        <f>SUM(G1193,G1457)</f>
        <v>9.11</v>
      </c>
      <c r="G59" s="307">
        <f t="shared" ref="G59:X59" si="53">SUM(H1193,H1457)</f>
        <v>19.62</v>
      </c>
      <c r="H59" s="307">
        <f t="shared" si="53"/>
        <v>32.160000000000004</v>
      </c>
      <c r="I59" s="307">
        <f t="shared" si="53"/>
        <v>17.39</v>
      </c>
      <c r="J59" s="307">
        <f t="shared" si="53"/>
        <v>30.04</v>
      </c>
      <c r="K59" s="307">
        <f t="shared" si="53"/>
        <v>49.91</v>
      </c>
      <c r="L59" s="307">
        <f t="shared" si="53"/>
        <v>14.31</v>
      </c>
      <c r="M59" s="307">
        <f t="shared" si="53"/>
        <v>48.59</v>
      </c>
      <c r="N59" s="307">
        <f t="shared" si="53"/>
        <v>41.1</v>
      </c>
      <c r="O59" s="307">
        <f t="shared" si="53"/>
        <v>21.36</v>
      </c>
      <c r="P59" s="307">
        <f t="shared" si="53"/>
        <v>17.12</v>
      </c>
      <c r="Q59" s="307">
        <f t="shared" si="53"/>
        <v>8.84</v>
      </c>
      <c r="R59" s="307">
        <f t="shared" si="53"/>
        <v>32.07</v>
      </c>
      <c r="S59" s="307">
        <f t="shared" si="53"/>
        <v>72.680000000000007</v>
      </c>
      <c r="T59" s="307">
        <f t="shared" si="53"/>
        <v>67.739999999999995</v>
      </c>
      <c r="U59" s="307">
        <f t="shared" si="53"/>
        <v>41.62</v>
      </c>
      <c r="V59" s="307">
        <f t="shared" si="53"/>
        <v>31.95</v>
      </c>
      <c r="W59" s="307">
        <f t="shared" si="53"/>
        <v>1.57</v>
      </c>
      <c r="X59" s="307">
        <f t="shared" si="53"/>
        <v>8.7000000000000011</v>
      </c>
      <c r="Y59" s="307">
        <f>SUM(Z1193,Z1457)+Z59</f>
        <v>18.04</v>
      </c>
      <c r="Z59" s="307">
        <f t="shared" ref="Z59" si="54">SUM(AA1193,AA1457)</f>
        <v>15.29</v>
      </c>
    </row>
    <row r="70" spans="1:28" ht="19.5" customHeight="1" x14ac:dyDescent="0.15">
      <c r="A70" s="88" t="s">
        <v>387</v>
      </c>
      <c r="F70" s="261" t="s">
        <v>542</v>
      </c>
    </row>
    <row r="71" spans="1:28" ht="19.5" customHeight="1" thickBot="1" x14ac:dyDescent="0.2">
      <c r="A71" s="388" t="s">
        <v>28</v>
      </c>
      <c r="B71" s="390"/>
      <c r="C71" s="390"/>
      <c r="D71" s="390"/>
      <c r="E71" s="390"/>
      <c r="F71" s="390"/>
      <c r="G71" s="390"/>
      <c r="H71" s="390"/>
      <c r="I71" s="390"/>
      <c r="J71" s="390"/>
      <c r="K71" s="390"/>
      <c r="L71" s="390"/>
      <c r="M71" s="390"/>
      <c r="N71" s="390"/>
      <c r="O71" s="390"/>
      <c r="P71" s="390"/>
      <c r="Q71" s="390"/>
      <c r="R71" s="390"/>
      <c r="S71" s="390"/>
      <c r="T71" s="390"/>
      <c r="U71" s="390"/>
      <c r="V71" s="390"/>
      <c r="W71" s="390"/>
      <c r="X71" s="390"/>
      <c r="Y71" s="390"/>
      <c r="Z71" s="390"/>
      <c r="AA71" s="390"/>
    </row>
    <row r="72" spans="1:28" ht="19.5" customHeight="1" x14ac:dyDescent="0.15">
      <c r="A72" s="185" t="s">
        <v>180</v>
      </c>
      <c r="B72" s="186"/>
      <c r="C72" s="186"/>
      <c r="D72" s="186"/>
      <c r="E72" s="186"/>
      <c r="F72" s="90" t="s">
        <v>181</v>
      </c>
      <c r="G72" s="91"/>
      <c r="H72" s="91"/>
      <c r="I72" s="91"/>
      <c r="J72" s="91"/>
      <c r="K72" s="91"/>
      <c r="L72" s="91"/>
      <c r="M72" s="91"/>
      <c r="N72" s="91"/>
      <c r="O72" s="91"/>
      <c r="P72" s="91"/>
      <c r="Q72" s="260"/>
      <c r="R72" s="92"/>
      <c r="S72" s="91"/>
      <c r="T72" s="91"/>
      <c r="U72" s="91"/>
      <c r="V72" s="91"/>
      <c r="W72" s="91"/>
      <c r="X72" s="91"/>
      <c r="Y72" s="91"/>
      <c r="Z72" s="91"/>
      <c r="AA72" s="324" t="s">
        <v>182</v>
      </c>
      <c r="AB72" s="93"/>
    </row>
    <row r="73" spans="1:28" ht="19.5" customHeight="1" x14ac:dyDescent="0.15">
      <c r="A73" s="187" t="s">
        <v>183</v>
      </c>
      <c r="B73" s="188"/>
      <c r="C73" s="188"/>
      <c r="D73" s="188"/>
      <c r="E73" s="189" t="s">
        <v>184</v>
      </c>
      <c r="F73" s="240">
        <f>F75+F109+F112</f>
        <v>109570.01</v>
      </c>
      <c r="G73" s="256" t="s">
        <v>185</v>
      </c>
      <c r="H73" s="256" t="s">
        <v>186</v>
      </c>
      <c r="I73" s="256" t="s">
        <v>187</v>
      </c>
      <c r="J73" s="256" t="s">
        <v>188</v>
      </c>
      <c r="K73" s="256" t="s">
        <v>228</v>
      </c>
      <c r="L73" s="256" t="s">
        <v>229</v>
      </c>
      <c r="M73" s="256" t="s">
        <v>230</v>
      </c>
      <c r="N73" s="256" t="s">
        <v>231</v>
      </c>
      <c r="O73" s="256" t="s">
        <v>232</v>
      </c>
      <c r="P73" s="256" t="s">
        <v>233</v>
      </c>
      <c r="Q73" s="258" t="s">
        <v>234</v>
      </c>
      <c r="R73" s="257" t="s">
        <v>235</v>
      </c>
      <c r="S73" s="256" t="s">
        <v>236</v>
      </c>
      <c r="T73" s="256" t="s">
        <v>237</v>
      </c>
      <c r="U73" s="256" t="s">
        <v>238</v>
      </c>
      <c r="V73" s="256" t="s">
        <v>239</v>
      </c>
      <c r="W73" s="256" t="s">
        <v>42</v>
      </c>
      <c r="X73" s="256" t="s">
        <v>147</v>
      </c>
      <c r="Y73" s="256" t="s">
        <v>148</v>
      </c>
      <c r="Z73" s="256" t="s">
        <v>149</v>
      </c>
      <c r="AA73" s="325"/>
      <c r="AB73" s="93"/>
    </row>
    <row r="74" spans="1:28" ht="19.5" customHeight="1" x14ac:dyDescent="0.15">
      <c r="A74" s="190"/>
      <c r="B74" s="191"/>
      <c r="C74" s="191"/>
      <c r="D74" s="191"/>
      <c r="E74" s="189" t="s">
        <v>150</v>
      </c>
      <c r="F74" s="240">
        <f>F76</f>
        <v>24492.247000000003</v>
      </c>
      <c r="G74" s="254"/>
      <c r="H74" s="254"/>
      <c r="I74" s="254"/>
      <c r="J74" s="254"/>
      <c r="K74" s="254"/>
      <c r="L74" s="254"/>
      <c r="M74" s="254"/>
      <c r="N74" s="254"/>
      <c r="O74" s="254"/>
      <c r="P74" s="254"/>
      <c r="Q74" s="255"/>
      <c r="R74" s="94"/>
      <c r="S74" s="254"/>
      <c r="T74" s="254"/>
      <c r="U74" s="254"/>
      <c r="V74" s="254"/>
      <c r="W74" s="254"/>
      <c r="X74" s="254"/>
      <c r="Y74" s="254"/>
      <c r="Z74" s="254"/>
      <c r="AA74" s="325" t="s">
        <v>151</v>
      </c>
      <c r="AB74" s="93"/>
    </row>
    <row r="75" spans="1:28" ht="19.5" customHeight="1" x14ac:dyDescent="0.15">
      <c r="A75" s="192"/>
      <c r="B75" s="193" t="s">
        <v>152</v>
      </c>
      <c r="C75" s="188"/>
      <c r="D75" s="188"/>
      <c r="E75" s="189" t="s">
        <v>184</v>
      </c>
      <c r="F75" s="240">
        <f>SUM(G75:AA75)</f>
        <v>105415.87</v>
      </c>
      <c r="G75" s="240">
        <f>G77+G95</f>
        <v>535.1</v>
      </c>
      <c r="H75" s="240">
        <f t="shared" ref="H75:AA76" si="55">H77+H95</f>
        <v>2540.3100000000004</v>
      </c>
      <c r="I75" s="240">
        <f t="shared" si="55"/>
        <v>1357.8200000000002</v>
      </c>
      <c r="J75" s="240">
        <f t="shared" si="55"/>
        <v>1479.52</v>
      </c>
      <c r="K75" s="240">
        <f t="shared" si="55"/>
        <v>2408.7199999999998</v>
      </c>
      <c r="L75" s="240">
        <f t="shared" si="55"/>
        <v>3163.2999999999997</v>
      </c>
      <c r="M75" s="240">
        <f t="shared" si="55"/>
        <v>4305.7700000000004</v>
      </c>
      <c r="N75" s="240">
        <f t="shared" si="55"/>
        <v>5878.3099999999995</v>
      </c>
      <c r="O75" s="240">
        <f t="shared" si="55"/>
        <v>6724.8600000000015</v>
      </c>
      <c r="P75" s="240">
        <f t="shared" si="55"/>
        <v>8729.3900000000012</v>
      </c>
      <c r="Q75" s="240">
        <f t="shared" si="55"/>
        <v>10946.6</v>
      </c>
      <c r="R75" s="240">
        <f t="shared" si="55"/>
        <v>16698.379999999997</v>
      </c>
      <c r="S75" s="240">
        <f t="shared" si="55"/>
        <v>15629.57</v>
      </c>
      <c r="T75" s="240">
        <f t="shared" si="55"/>
        <v>12872.39</v>
      </c>
      <c r="U75" s="240">
        <f t="shared" si="55"/>
        <v>6283.6100000000006</v>
      </c>
      <c r="V75" s="240">
        <f t="shared" si="55"/>
        <v>2962.8</v>
      </c>
      <c r="W75" s="240">
        <f t="shared" si="55"/>
        <v>1146.6199999999999</v>
      </c>
      <c r="X75" s="240">
        <f t="shared" si="55"/>
        <v>981.50000000000011</v>
      </c>
      <c r="Y75" s="240">
        <f t="shared" si="55"/>
        <v>269.34000000000003</v>
      </c>
      <c r="Z75" s="240">
        <f t="shared" si="55"/>
        <v>209.5</v>
      </c>
      <c r="AA75" s="264">
        <f t="shared" si="55"/>
        <v>292.45999999999998</v>
      </c>
      <c r="AB75" s="93"/>
    </row>
    <row r="76" spans="1:28" ht="19.5" customHeight="1" x14ac:dyDescent="0.15">
      <c r="A76" s="194"/>
      <c r="B76" s="195"/>
      <c r="C76" s="191"/>
      <c r="D76" s="191"/>
      <c r="E76" s="189" t="s">
        <v>150</v>
      </c>
      <c r="F76" s="240">
        <f t="shared" ref="F76:F108" si="56">SUM(G76:AA76)</f>
        <v>24492.247000000003</v>
      </c>
      <c r="G76" s="240">
        <f>G78+G96</f>
        <v>0</v>
      </c>
      <c r="H76" s="240">
        <f t="shared" si="55"/>
        <v>9.1819999999999702</v>
      </c>
      <c r="I76" s="240">
        <f t="shared" si="55"/>
        <v>34.195999999999998</v>
      </c>
      <c r="J76" s="240">
        <f t="shared" si="55"/>
        <v>114.23399999999999</v>
      </c>
      <c r="K76" s="240">
        <f t="shared" si="55"/>
        <v>320.94400000000002</v>
      </c>
      <c r="L76" s="240">
        <f t="shared" si="55"/>
        <v>579.08200000000033</v>
      </c>
      <c r="M76" s="240">
        <f t="shared" si="55"/>
        <v>863.52700000000004</v>
      </c>
      <c r="N76" s="240">
        <f t="shared" si="55"/>
        <v>1424.191</v>
      </c>
      <c r="O76" s="240">
        <f t="shared" si="55"/>
        <v>1808.6489999999999</v>
      </c>
      <c r="P76" s="240">
        <f t="shared" si="55"/>
        <v>2382.4629999999956</v>
      </c>
      <c r="Q76" s="240">
        <f t="shared" si="55"/>
        <v>3011.2870000000003</v>
      </c>
      <c r="R76" s="240">
        <f t="shared" si="55"/>
        <v>4262.3170000000018</v>
      </c>
      <c r="S76" s="240">
        <f t="shared" si="55"/>
        <v>3863.9720000000016</v>
      </c>
      <c r="T76" s="240">
        <f t="shared" si="55"/>
        <v>3018.0210000000011</v>
      </c>
      <c r="U76" s="240">
        <f t="shared" si="55"/>
        <v>1461.813000000001</v>
      </c>
      <c r="V76" s="240">
        <f t="shared" si="55"/>
        <v>669.13600000000008</v>
      </c>
      <c r="W76" s="240">
        <f t="shared" si="55"/>
        <v>291.74400000000003</v>
      </c>
      <c r="X76" s="240">
        <f t="shared" si="55"/>
        <v>215.28600000000003</v>
      </c>
      <c r="Y76" s="240">
        <f t="shared" si="55"/>
        <v>64.801999999999992</v>
      </c>
      <c r="Z76" s="240">
        <f t="shared" si="55"/>
        <v>44.091999999999999</v>
      </c>
      <c r="AA76" s="264">
        <f t="shared" si="55"/>
        <v>53.308999999999997</v>
      </c>
      <c r="AB76" s="93"/>
    </row>
    <row r="77" spans="1:28" ht="19.5" customHeight="1" x14ac:dyDescent="0.15">
      <c r="A77" s="194"/>
      <c r="B77" s="196"/>
      <c r="C77" s="193" t="s">
        <v>152</v>
      </c>
      <c r="D77" s="188"/>
      <c r="E77" s="189" t="s">
        <v>184</v>
      </c>
      <c r="F77" s="240">
        <f t="shared" si="56"/>
        <v>65625.91</v>
      </c>
      <c r="G77" s="240">
        <f>G79+G93</f>
        <v>509.87000000000006</v>
      </c>
      <c r="H77" s="240">
        <f t="shared" ref="H77:AA78" si="57">H79+H93</f>
        <v>1171.73</v>
      </c>
      <c r="I77" s="240">
        <f t="shared" si="57"/>
        <v>1029.95</v>
      </c>
      <c r="J77" s="240">
        <f t="shared" si="57"/>
        <v>880.04</v>
      </c>
      <c r="K77" s="240">
        <f t="shared" si="57"/>
        <v>1820.2499999999998</v>
      </c>
      <c r="L77" s="240">
        <f t="shared" si="57"/>
        <v>2775.7</v>
      </c>
      <c r="M77" s="240">
        <f t="shared" si="57"/>
        <v>3099.8700000000003</v>
      </c>
      <c r="N77" s="240">
        <f t="shared" si="57"/>
        <v>4798.7599999999993</v>
      </c>
      <c r="O77" s="240">
        <f t="shared" si="57"/>
        <v>5915.1800000000012</v>
      </c>
      <c r="P77" s="240">
        <f t="shared" si="57"/>
        <v>7390.5000000000009</v>
      </c>
      <c r="Q77" s="240">
        <f t="shared" si="57"/>
        <v>8504.09</v>
      </c>
      <c r="R77" s="240">
        <f t="shared" si="57"/>
        <v>10289.6</v>
      </c>
      <c r="S77" s="240">
        <f t="shared" si="57"/>
        <v>8053.81</v>
      </c>
      <c r="T77" s="240">
        <f t="shared" si="57"/>
        <v>5394.92</v>
      </c>
      <c r="U77" s="240">
        <f t="shared" si="57"/>
        <v>2188.7400000000002</v>
      </c>
      <c r="V77" s="240">
        <f t="shared" si="57"/>
        <v>892.98</v>
      </c>
      <c r="W77" s="240">
        <f t="shared" si="57"/>
        <v>444.33</v>
      </c>
      <c r="X77" s="240">
        <f t="shared" si="57"/>
        <v>277.34000000000003</v>
      </c>
      <c r="Y77" s="240">
        <f t="shared" si="57"/>
        <v>94.139999999999986</v>
      </c>
      <c r="Z77" s="240">
        <f t="shared" si="57"/>
        <v>49.51</v>
      </c>
      <c r="AA77" s="264">
        <f t="shared" si="57"/>
        <v>44.600000000000009</v>
      </c>
      <c r="AB77" s="93"/>
    </row>
    <row r="78" spans="1:28" ht="19.5" customHeight="1" x14ac:dyDescent="0.15">
      <c r="A78" s="194"/>
      <c r="B78" s="197"/>
      <c r="C78" s="197"/>
      <c r="D78" s="191"/>
      <c r="E78" s="189" t="s">
        <v>150</v>
      </c>
      <c r="F78" s="240">
        <f t="shared" si="56"/>
        <v>18616.018999999989</v>
      </c>
      <c r="G78" s="240">
        <f>G80+G94</f>
        <v>0</v>
      </c>
      <c r="H78" s="240">
        <f t="shared" si="57"/>
        <v>0.69399999999999995</v>
      </c>
      <c r="I78" s="240">
        <f t="shared" si="57"/>
        <v>26.006</v>
      </c>
      <c r="J78" s="240">
        <f t="shared" si="57"/>
        <v>83.817999999999998</v>
      </c>
      <c r="K78" s="240">
        <f t="shared" si="57"/>
        <v>279.48200000000003</v>
      </c>
      <c r="L78" s="240">
        <f t="shared" si="57"/>
        <v>544.00700000000029</v>
      </c>
      <c r="M78" s="240">
        <f t="shared" si="57"/>
        <v>742.154</v>
      </c>
      <c r="N78" s="240">
        <f t="shared" si="57"/>
        <v>1303.8420000000001</v>
      </c>
      <c r="O78" s="240">
        <f t="shared" si="57"/>
        <v>1706.9179999999999</v>
      </c>
      <c r="P78" s="240">
        <f t="shared" si="57"/>
        <v>2198.4869999999955</v>
      </c>
      <c r="Q78" s="240">
        <f t="shared" si="57"/>
        <v>2645.0950000000003</v>
      </c>
      <c r="R78" s="240">
        <f t="shared" si="57"/>
        <v>3269.7809999999999</v>
      </c>
      <c r="S78" s="240">
        <f t="shared" si="57"/>
        <v>2635.1820000000002</v>
      </c>
      <c r="T78" s="240">
        <f t="shared" si="57"/>
        <v>1785.159000000001</v>
      </c>
      <c r="U78" s="240">
        <f t="shared" si="57"/>
        <v>758.05900000000008</v>
      </c>
      <c r="V78" s="240">
        <f t="shared" si="57"/>
        <v>315.68899999999996</v>
      </c>
      <c r="W78" s="240">
        <f t="shared" si="57"/>
        <v>159.18899999999999</v>
      </c>
      <c r="X78" s="240">
        <f t="shared" si="57"/>
        <v>97.801000000000016</v>
      </c>
      <c r="Y78" s="240">
        <f t="shared" si="57"/>
        <v>32.366999999999997</v>
      </c>
      <c r="Z78" s="240">
        <f t="shared" si="57"/>
        <v>17.119</v>
      </c>
      <c r="AA78" s="264">
        <f t="shared" si="57"/>
        <v>15.169999999999998</v>
      </c>
      <c r="AB78" s="93"/>
    </row>
    <row r="79" spans="1:28" ht="19.5" customHeight="1" x14ac:dyDescent="0.15">
      <c r="A79" s="194"/>
      <c r="B79" s="198"/>
      <c r="C79" s="189"/>
      <c r="D79" s="189" t="s">
        <v>153</v>
      </c>
      <c r="E79" s="189" t="s">
        <v>184</v>
      </c>
      <c r="F79" s="240">
        <f t="shared" si="56"/>
        <v>64560.55000000001</v>
      </c>
      <c r="G79" s="240">
        <f>SUM(G81,G83,G85,G87,G89,G91)</f>
        <v>480.14000000000004</v>
      </c>
      <c r="H79" s="240">
        <f t="shared" ref="H79:AA80" si="58">SUM(H81,H83,H85,H87,H89,H91)</f>
        <v>1076.68</v>
      </c>
      <c r="I79" s="240">
        <f t="shared" si="58"/>
        <v>876.78000000000009</v>
      </c>
      <c r="J79" s="240">
        <f t="shared" si="58"/>
        <v>758.71999999999991</v>
      </c>
      <c r="K79" s="240">
        <f t="shared" si="58"/>
        <v>1682.2499999999998</v>
      </c>
      <c r="L79" s="240">
        <f t="shared" si="58"/>
        <v>2625.7599999999998</v>
      </c>
      <c r="M79" s="240">
        <f t="shared" si="58"/>
        <v>3040.8700000000003</v>
      </c>
      <c r="N79" s="240">
        <f t="shared" si="58"/>
        <v>4729.8799999999992</v>
      </c>
      <c r="O79" s="240">
        <f t="shared" si="58"/>
        <v>5870.1200000000008</v>
      </c>
      <c r="P79" s="240">
        <f t="shared" si="58"/>
        <v>7373.1600000000008</v>
      </c>
      <c r="Q79" s="240">
        <f t="shared" si="58"/>
        <v>8473.16</v>
      </c>
      <c r="R79" s="240">
        <f t="shared" si="58"/>
        <v>10245.77</v>
      </c>
      <c r="S79" s="240">
        <f t="shared" si="58"/>
        <v>8026.8300000000008</v>
      </c>
      <c r="T79" s="240">
        <f t="shared" si="58"/>
        <v>5357.84</v>
      </c>
      <c r="U79" s="240">
        <f t="shared" si="58"/>
        <v>2151.44</v>
      </c>
      <c r="V79" s="240">
        <f t="shared" si="58"/>
        <v>885.37</v>
      </c>
      <c r="W79" s="240">
        <f t="shared" si="58"/>
        <v>443.52</v>
      </c>
      <c r="X79" s="240">
        <f t="shared" si="58"/>
        <v>274.01000000000005</v>
      </c>
      <c r="Y79" s="240">
        <f t="shared" si="58"/>
        <v>94.139999999999986</v>
      </c>
      <c r="Z79" s="240">
        <f t="shared" si="58"/>
        <v>49.51</v>
      </c>
      <c r="AA79" s="264">
        <f t="shared" si="58"/>
        <v>44.600000000000009</v>
      </c>
      <c r="AB79" s="93"/>
    </row>
    <row r="80" spans="1:28" ht="19.5" customHeight="1" x14ac:dyDescent="0.15">
      <c r="A80" s="194"/>
      <c r="B80" s="198" t="s">
        <v>154</v>
      </c>
      <c r="C80" s="198"/>
      <c r="D80" s="198"/>
      <c r="E80" s="189" t="s">
        <v>150</v>
      </c>
      <c r="F80" s="240">
        <f t="shared" si="56"/>
        <v>18526.686999999994</v>
      </c>
      <c r="G80" s="240">
        <f>SUM(G82,G84,G86,G88,G90,G92)</f>
        <v>0</v>
      </c>
      <c r="H80" s="240">
        <f t="shared" si="58"/>
        <v>0</v>
      </c>
      <c r="I80" s="240">
        <f t="shared" si="58"/>
        <v>22.135999999999999</v>
      </c>
      <c r="J80" s="240">
        <f t="shared" si="58"/>
        <v>77.710999999999999</v>
      </c>
      <c r="K80" s="240">
        <f t="shared" si="58"/>
        <v>269.572</v>
      </c>
      <c r="L80" s="240">
        <f t="shared" si="58"/>
        <v>529.31600000000026</v>
      </c>
      <c r="M80" s="240">
        <f t="shared" si="58"/>
        <v>735.96</v>
      </c>
      <c r="N80" s="240">
        <f t="shared" si="58"/>
        <v>1295.1030000000001</v>
      </c>
      <c r="O80" s="240">
        <f t="shared" si="58"/>
        <v>1700.4319999999998</v>
      </c>
      <c r="P80" s="240">
        <f t="shared" si="58"/>
        <v>2195.0069999999955</v>
      </c>
      <c r="Q80" s="240">
        <f t="shared" si="58"/>
        <v>2639.6730000000002</v>
      </c>
      <c r="R80" s="240">
        <f t="shared" si="58"/>
        <v>3261.7829999999999</v>
      </c>
      <c r="S80" s="240">
        <f t="shared" si="58"/>
        <v>2629.9290000000001</v>
      </c>
      <c r="T80" s="240">
        <f t="shared" si="58"/>
        <v>1780.218000000001</v>
      </c>
      <c r="U80" s="240">
        <f t="shared" si="58"/>
        <v>754.11500000000012</v>
      </c>
      <c r="V80" s="240">
        <f t="shared" si="58"/>
        <v>314.64399999999995</v>
      </c>
      <c r="W80" s="240">
        <f t="shared" si="58"/>
        <v>159.10499999999999</v>
      </c>
      <c r="X80" s="240">
        <f t="shared" si="58"/>
        <v>97.327000000000012</v>
      </c>
      <c r="Y80" s="240">
        <f t="shared" si="58"/>
        <v>32.366999999999997</v>
      </c>
      <c r="Z80" s="240">
        <f t="shared" si="58"/>
        <v>17.119</v>
      </c>
      <c r="AA80" s="264">
        <f t="shared" si="58"/>
        <v>15.169999999999998</v>
      </c>
      <c r="AB80" s="93"/>
    </row>
    <row r="81" spans="1:28" ht="19.5" customHeight="1" x14ac:dyDescent="0.15">
      <c r="A81" s="194" t="s">
        <v>155</v>
      </c>
      <c r="B81" s="198"/>
      <c r="C81" s="198" t="s">
        <v>10</v>
      </c>
      <c r="D81" s="189" t="s">
        <v>156</v>
      </c>
      <c r="E81" s="189" t="s">
        <v>184</v>
      </c>
      <c r="F81" s="240">
        <f t="shared" si="56"/>
        <v>43608.83</v>
      </c>
      <c r="G81" s="240">
        <f>G125+G477</f>
        <v>282.33000000000004</v>
      </c>
      <c r="H81" s="240">
        <f t="shared" ref="H81:AA81" si="59">H125+H477</f>
        <v>766.7</v>
      </c>
      <c r="I81" s="240">
        <f t="shared" si="59"/>
        <v>589.29000000000008</v>
      </c>
      <c r="J81" s="240">
        <f t="shared" si="59"/>
        <v>599.08999999999992</v>
      </c>
      <c r="K81" s="240">
        <f t="shared" si="59"/>
        <v>1521.5499999999997</v>
      </c>
      <c r="L81" s="240">
        <f t="shared" si="59"/>
        <v>2456.8100000000004</v>
      </c>
      <c r="M81" s="240">
        <f t="shared" si="59"/>
        <v>2813.91</v>
      </c>
      <c r="N81" s="240">
        <f t="shared" si="59"/>
        <v>4141.08</v>
      </c>
      <c r="O81" s="240">
        <f t="shared" si="59"/>
        <v>4607.9400000000005</v>
      </c>
      <c r="P81" s="240">
        <f t="shared" si="59"/>
        <v>5151.5200000000004</v>
      </c>
      <c r="Q81" s="240">
        <f t="shared" si="59"/>
        <v>5171.24</v>
      </c>
      <c r="R81" s="240">
        <f t="shared" si="59"/>
        <v>5895.3300000000008</v>
      </c>
      <c r="S81" s="240">
        <f t="shared" si="59"/>
        <v>4437.6100000000006</v>
      </c>
      <c r="T81" s="240">
        <f t="shared" si="59"/>
        <v>2780.87</v>
      </c>
      <c r="U81" s="240">
        <f t="shared" si="59"/>
        <v>1265.1500000000001</v>
      </c>
      <c r="V81" s="240">
        <f t="shared" si="59"/>
        <v>559.42999999999995</v>
      </c>
      <c r="W81" s="240">
        <f t="shared" si="59"/>
        <v>287.45999999999998</v>
      </c>
      <c r="X81" s="240">
        <f t="shared" si="59"/>
        <v>171.45000000000005</v>
      </c>
      <c r="Y81" s="240">
        <f t="shared" si="59"/>
        <v>54.769999999999996</v>
      </c>
      <c r="Z81" s="240">
        <f t="shared" si="59"/>
        <v>29.609999999999996</v>
      </c>
      <c r="AA81" s="264">
        <f t="shared" si="59"/>
        <v>25.69</v>
      </c>
      <c r="AB81" s="93"/>
    </row>
    <row r="82" spans="1:28" ht="19.5" customHeight="1" x14ac:dyDescent="0.15">
      <c r="A82" s="194"/>
      <c r="B82" s="198"/>
      <c r="C82" s="198"/>
      <c r="D82" s="198"/>
      <c r="E82" s="189" t="s">
        <v>150</v>
      </c>
      <c r="F82" s="240">
        <f t="shared" si="56"/>
        <v>13951.558999999997</v>
      </c>
      <c r="G82" s="240">
        <f t="shared" ref="G82:AA82" si="60">G126+G478</f>
        <v>0</v>
      </c>
      <c r="H82" s="240">
        <f t="shared" si="60"/>
        <v>0</v>
      </c>
      <c r="I82" s="240">
        <f t="shared" si="60"/>
        <v>18.190999999999999</v>
      </c>
      <c r="J82" s="240">
        <f t="shared" si="60"/>
        <v>71.885999999999996</v>
      </c>
      <c r="K82" s="240">
        <f t="shared" si="60"/>
        <v>258.75700000000001</v>
      </c>
      <c r="L82" s="240">
        <f t="shared" si="60"/>
        <v>516.00900000000024</v>
      </c>
      <c r="M82" s="240">
        <f t="shared" si="60"/>
        <v>704.39600000000007</v>
      </c>
      <c r="N82" s="240">
        <f t="shared" si="60"/>
        <v>1199.9640000000002</v>
      </c>
      <c r="O82" s="240">
        <f t="shared" si="60"/>
        <v>1473.5129999999999</v>
      </c>
      <c r="P82" s="240">
        <f t="shared" si="60"/>
        <v>1748.8189999999959</v>
      </c>
      <c r="Q82" s="240">
        <f t="shared" si="60"/>
        <v>1905.8789999999999</v>
      </c>
      <c r="R82" s="240">
        <f t="shared" si="60"/>
        <v>2237.2960000000003</v>
      </c>
      <c r="S82" s="240">
        <f t="shared" si="60"/>
        <v>1729.0010000000002</v>
      </c>
      <c r="T82" s="240">
        <f t="shared" si="60"/>
        <v>1109.4640000000009</v>
      </c>
      <c r="U82" s="240">
        <f t="shared" si="60"/>
        <v>517.7600000000001</v>
      </c>
      <c r="V82" s="240">
        <f t="shared" si="60"/>
        <v>228.29</v>
      </c>
      <c r="W82" s="240">
        <f t="shared" si="60"/>
        <v>117.66000000000001</v>
      </c>
      <c r="X82" s="240">
        <f t="shared" si="60"/>
        <v>69.864000000000004</v>
      </c>
      <c r="Y82" s="240">
        <f t="shared" si="60"/>
        <v>22.25</v>
      </c>
      <c r="Z82" s="240">
        <f t="shared" si="60"/>
        <v>11.984999999999999</v>
      </c>
      <c r="AA82" s="264">
        <f t="shared" si="60"/>
        <v>10.574999999999999</v>
      </c>
      <c r="AB82" s="93"/>
    </row>
    <row r="83" spans="1:28" ht="19.5" customHeight="1" x14ac:dyDescent="0.15">
      <c r="A83" s="194"/>
      <c r="B83" s="198"/>
      <c r="C83" s="198"/>
      <c r="D83" s="189" t="s">
        <v>157</v>
      </c>
      <c r="E83" s="189" t="s">
        <v>184</v>
      </c>
      <c r="F83" s="240">
        <f t="shared" si="56"/>
        <v>14440.79</v>
      </c>
      <c r="G83" s="240">
        <f t="shared" ref="G83:AA83" si="61">G127+G479</f>
        <v>0.88</v>
      </c>
      <c r="H83" s="240">
        <f t="shared" si="61"/>
        <v>6.7</v>
      </c>
      <c r="I83" s="240">
        <f t="shared" si="61"/>
        <v>4.17</v>
      </c>
      <c r="J83" s="240">
        <f t="shared" si="61"/>
        <v>5.5399999999999991</v>
      </c>
      <c r="K83" s="240">
        <f t="shared" si="61"/>
        <v>18.670000000000002</v>
      </c>
      <c r="L83" s="240">
        <f t="shared" si="61"/>
        <v>29.74</v>
      </c>
      <c r="M83" s="240">
        <f t="shared" si="61"/>
        <v>120.00000000000001</v>
      </c>
      <c r="N83" s="240">
        <f t="shared" si="61"/>
        <v>454.87999999999994</v>
      </c>
      <c r="O83" s="240">
        <f t="shared" si="61"/>
        <v>1167.1799999999998</v>
      </c>
      <c r="P83" s="240">
        <f t="shared" si="61"/>
        <v>2123.9100000000003</v>
      </c>
      <c r="Q83" s="240">
        <f t="shared" si="61"/>
        <v>2824.88</v>
      </c>
      <c r="R83" s="240">
        <f t="shared" si="61"/>
        <v>3474.9200000000005</v>
      </c>
      <c r="S83" s="240">
        <f t="shared" si="61"/>
        <v>2154.1699999999996</v>
      </c>
      <c r="T83" s="240">
        <f t="shared" si="61"/>
        <v>1319.76</v>
      </c>
      <c r="U83" s="240">
        <f t="shared" si="61"/>
        <v>468.04</v>
      </c>
      <c r="V83" s="240">
        <f t="shared" si="61"/>
        <v>176.41000000000003</v>
      </c>
      <c r="W83" s="240">
        <f t="shared" si="61"/>
        <v>43.25</v>
      </c>
      <c r="X83" s="240">
        <f t="shared" si="61"/>
        <v>20.729999999999997</v>
      </c>
      <c r="Y83" s="240">
        <f t="shared" si="61"/>
        <v>8.8000000000000007</v>
      </c>
      <c r="Z83" s="240">
        <f t="shared" si="61"/>
        <v>10.09</v>
      </c>
      <c r="AA83" s="264">
        <f t="shared" si="61"/>
        <v>8.07</v>
      </c>
      <c r="AB83" s="93"/>
    </row>
    <row r="84" spans="1:28" ht="19.5" customHeight="1" x14ac:dyDescent="0.15">
      <c r="A84" s="194"/>
      <c r="B84" s="198"/>
      <c r="C84" s="198"/>
      <c r="D84" s="198"/>
      <c r="E84" s="189" t="s">
        <v>150</v>
      </c>
      <c r="F84" s="240">
        <f t="shared" si="56"/>
        <v>3184.3989999999994</v>
      </c>
      <c r="G84" s="240">
        <f t="shared" ref="G84:AA84" si="62">G128+G480</f>
        <v>0</v>
      </c>
      <c r="H84" s="240">
        <f t="shared" si="62"/>
        <v>0</v>
      </c>
      <c r="I84" s="240">
        <f t="shared" si="62"/>
        <v>9.0999999999999998E-2</v>
      </c>
      <c r="J84" s="240">
        <f t="shared" si="62"/>
        <v>0.38900000000000001</v>
      </c>
      <c r="K84" s="240">
        <f t="shared" si="62"/>
        <v>1.867</v>
      </c>
      <c r="L84" s="240">
        <f t="shared" si="62"/>
        <v>3.5670000000000006</v>
      </c>
      <c r="M84" s="240">
        <f t="shared" si="62"/>
        <v>16.797000000000001</v>
      </c>
      <c r="N84" s="240">
        <f t="shared" si="62"/>
        <v>72.772999999999996</v>
      </c>
      <c r="O84" s="240">
        <f t="shared" si="62"/>
        <v>209.946</v>
      </c>
      <c r="P84" s="240">
        <f t="shared" si="62"/>
        <v>424.44600000000008</v>
      </c>
      <c r="Q84" s="240">
        <f t="shared" si="62"/>
        <v>620.16600000000017</v>
      </c>
      <c r="R84" s="240">
        <f t="shared" si="62"/>
        <v>798.62999999999977</v>
      </c>
      <c r="S84" s="240">
        <f t="shared" si="62"/>
        <v>515.83699999999988</v>
      </c>
      <c r="T84" s="240">
        <f t="shared" si="62"/>
        <v>329.96400000000011</v>
      </c>
      <c r="U84" s="240">
        <f t="shared" si="62"/>
        <v>121.13900000000001</v>
      </c>
      <c r="V84" s="240">
        <f t="shared" si="62"/>
        <v>45.693999999999996</v>
      </c>
      <c r="W84" s="240">
        <f t="shared" si="62"/>
        <v>11.239000000000001</v>
      </c>
      <c r="X84" s="240">
        <f t="shared" si="62"/>
        <v>5.3520000000000003</v>
      </c>
      <c r="Y84" s="240">
        <f t="shared" si="62"/>
        <v>2.1710000000000003</v>
      </c>
      <c r="Z84" s="240">
        <f t="shared" si="62"/>
        <v>2.5839999999999996</v>
      </c>
      <c r="AA84" s="264">
        <f t="shared" si="62"/>
        <v>1.7469999999999999</v>
      </c>
      <c r="AB84" s="93"/>
    </row>
    <row r="85" spans="1:28" ht="19.5" customHeight="1" x14ac:dyDescent="0.15">
      <c r="A85" s="194"/>
      <c r="B85" s="198" t="s">
        <v>158</v>
      </c>
      <c r="C85" s="198" t="s">
        <v>159</v>
      </c>
      <c r="D85" s="189" t="s">
        <v>160</v>
      </c>
      <c r="E85" s="189" t="s">
        <v>184</v>
      </c>
      <c r="F85" s="240">
        <f t="shared" si="56"/>
        <v>2468.1100000000006</v>
      </c>
      <c r="G85" s="240">
        <f t="shared" ref="G85:AA85" si="63">G129+G481</f>
        <v>0</v>
      </c>
      <c r="H85" s="240">
        <f t="shared" si="63"/>
        <v>46.32</v>
      </c>
      <c r="I85" s="240">
        <f t="shared" si="63"/>
        <v>3.8899999999999997</v>
      </c>
      <c r="J85" s="240">
        <f t="shared" si="63"/>
        <v>29.99</v>
      </c>
      <c r="K85" s="240">
        <f t="shared" si="63"/>
        <v>46.89</v>
      </c>
      <c r="L85" s="240">
        <f t="shared" si="63"/>
        <v>42.83</v>
      </c>
      <c r="M85" s="240">
        <f t="shared" si="63"/>
        <v>55.280000000000008</v>
      </c>
      <c r="N85" s="240">
        <f t="shared" si="63"/>
        <v>100.58999999999999</v>
      </c>
      <c r="O85" s="240">
        <f t="shared" si="63"/>
        <v>56.89</v>
      </c>
      <c r="P85" s="240">
        <f t="shared" si="63"/>
        <v>49.52000000000001</v>
      </c>
      <c r="Q85" s="240">
        <f t="shared" si="63"/>
        <v>258.01</v>
      </c>
      <c r="R85" s="240">
        <f t="shared" si="63"/>
        <v>255.73000000000002</v>
      </c>
      <c r="S85" s="240">
        <f t="shared" si="63"/>
        <v>410.89000000000004</v>
      </c>
      <c r="T85" s="240">
        <f t="shared" si="63"/>
        <v>557.16</v>
      </c>
      <c r="U85" s="240">
        <f t="shared" si="63"/>
        <v>248.3</v>
      </c>
      <c r="V85" s="240">
        <f t="shared" si="63"/>
        <v>104.92000000000002</v>
      </c>
      <c r="W85" s="240">
        <f t="shared" si="63"/>
        <v>90.580000000000013</v>
      </c>
      <c r="X85" s="240">
        <f t="shared" si="63"/>
        <v>60.690000000000005</v>
      </c>
      <c r="Y85" s="240">
        <f t="shared" si="63"/>
        <v>29.94</v>
      </c>
      <c r="Z85" s="240">
        <f t="shared" si="63"/>
        <v>9.81</v>
      </c>
      <c r="AA85" s="264">
        <f t="shared" si="63"/>
        <v>9.8800000000000008</v>
      </c>
      <c r="AB85" s="93"/>
    </row>
    <row r="86" spans="1:28" ht="19.5" customHeight="1" x14ac:dyDescent="0.15">
      <c r="A86" s="194"/>
      <c r="B86" s="198"/>
      <c r="C86" s="198"/>
      <c r="D86" s="198"/>
      <c r="E86" s="189" t="s">
        <v>150</v>
      </c>
      <c r="F86" s="240">
        <f t="shared" si="56"/>
        <v>552.13599999999985</v>
      </c>
      <c r="G86" s="240">
        <f t="shared" ref="G86:AA86" si="64">G130+G482</f>
        <v>0</v>
      </c>
      <c r="H86" s="240">
        <f t="shared" si="64"/>
        <v>0</v>
      </c>
      <c r="I86" s="240">
        <f t="shared" si="64"/>
        <v>3.1E-2</v>
      </c>
      <c r="J86" s="240">
        <f t="shared" si="64"/>
        <v>2.105</v>
      </c>
      <c r="K86" s="240">
        <f t="shared" si="64"/>
        <v>4.6890000000000001</v>
      </c>
      <c r="L86" s="240">
        <f t="shared" si="64"/>
        <v>5.1390000000000002</v>
      </c>
      <c r="M86" s="240">
        <f t="shared" si="64"/>
        <v>7.734</v>
      </c>
      <c r="N86" s="240">
        <f t="shared" si="64"/>
        <v>15.932</v>
      </c>
      <c r="O86" s="240">
        <f t="shared" si="64"/>
        <v>10.234</v>
      </c>
      <c r="P86" s="240">
        <f t="shared" si="64"/>
        <v>9.9060000000000024</v>
      </c>
      <c r="Q86" s="240">
        <f t="shared" si="64"/>
        <v>56.742999999999988</v>
      </c>
      <c r="R86" s="240">
        <f t="shared" si="64"/>
        <v>58.777999999999999</v>
      </c>
      <c r="S86" s="240">
        <f t="shared" si="64"/>
        <v>98.572999999999993</v>
      </c>
      <c r="T86" s="240">
        <f t="shared" si="64"/>
        <v>138.53800000000001</v>
      </c>
      <c r="U86" s="240">
        <f t="shared" si="64"/>
        <v>64.230999999999995</v>
      </c>
      <c r="V86" s="240">
        <f t="shared" si="64"/>
        <v>27.271999999999998</v>
      </c>
      <c r="W86" s="240">
        <f t="shared" si="64"/>
        <v>23.552000000000003</v>
      </c>
      <c r="X86" s="240">
        <f t="shared" si="64"/>
        <v>15.776</v>
      </c>
      <c r="Y86" s="240">
        <f t="shared" si="64"/>
        <v>7.7839999999999998</v>
      </c>
      <c r="Z86" s="240">
        <f t="shared" si="64"/>
        <v>2.5499999999999998</v>
      </c>
      <c r="AA86" s="264">
        <f t="shared" si="64"/>
        <v>2.569</v>
      </c>
      <c r="AB86" s="93"/>
    </row>
    <row r="87" spans="1:28" ht="19.5" customHeight="1" x14ac:dyDescent="0.15">
      <c r="A87" s="194"/>
      <c r="B87" s="198"/>
      <c r="C87" s="198"/>
      <c r="D87" s="189" t="s">
        <v>161</v>
      </c>
      <c r="E87" s="189" t="s">
        <v>184</v>
      </c>
      <c r="F87" s="240">
        <f t="shared" si="56"/>
        <v>482.46</v>
      </c>
      <c r="G87" s="240">
        <f t="shared" ref="G87:AA87" si="65">G131+G483</f>
        <v>3.16</v>
      </c>
      <c r="H87" s="240">
        <f t="shared" si="65"/>
        <v>53.93</v>
      </c>
      <c r="I87" s="240">
        <f t="shared" si="65"/>
        <v>138.34</v>
      </c>
      <c r="J87" s="240">
        <f t="shared" si="65"/>
        <v>101.52000000000001</v>
      </c>
      <c r="K87" s="240">
        <f t="shared" si="65"/>
        <v>74.27</v>
      </c>
      <c r="L87" s="240">
        <f t="shared" si="65"/>
        <v>86.24</v>
      </c>
      <c r="M87" s="240">
        <f t="shared" si="65"/>
        <v>20.150000000000002</v>
      </c>
      <c r="N87" s="240">
        <f t="shared" si="65"/>
        <v>0.4</v>
      </c>
      <c r="O87" s="240">
        <f t="shared" si="65"/>
        <v>0.32</v>
      </c>
      <c r="P87" s="240">
        <f t="shared" si="65"/>
        <v>0.31</v>
      </c>
      <c r="Q87" s="240">
        <f t="shared" si="65"/>
        <v>0.1</v>
      </c>
      <c r="R87" s="240">
        <f t="shared" si="65"/>
        <v>0</v>
      </c>
      <c r="S87" s="240">
        <f t="shared" si="65"/>
        <v>0.86999999999999988</v>
      </c>
      <c r="T87" s="240">
        <f t="shared" si="65"/>
        <v>0</v>
      </c>
      <c r="U87" s="240">
        <f t="shared" si="65"/>
        <v>0</v>
      </c>
      <c r="V87" s="240">
        <f t="shared" si="65"/>
        <v>0</v>
      </c>
      <c r="W87" s="240">
        <f t="shared" si="65"/>
        <v>0.3</v>
      </c>
      <c r="X87" s="240">
        <f t="shared" si="65"/>
        <v>0.96</v>
      </c>
      <c r="Y87" s="240">
        <f t="shared" si="65"/>
        <v>0.63</v>
      </c>
      <c r="Z87" s="240">
        <f t="shared" si="65"/>
        <v>0</v>
      </c>
      <c r="AA87" s="264">
        <f t="shared" si="65"/>
        <v>0.96</v>
      </c>
      <c r="AB87" s="93"/>
    </row>
    <row r="88" spans="1:28" ht="19.5" customHeight="1" x14ac:dyDescent="0.15">
      <c r="A88" s="194"/>
      <c r="B88" s="198"/>
      <c r="C88" s="198"/>
      <c r="D88" s="198"/>
      <c r="E88" s="189" t="s">
        <v>150</v>
      </c>
      <c r="F88" s="240">
        <f t="shared" si="56"/>
        <v>8.8010000000000019</v>
      </c>
      <c r="G88" s="240">
        <f t="shared" ref="G88:AA88" si="66">G132+G484</f>
        <v>0</v>
      </c>
      <c r="H88" s="240">
        <f t="shared" si="66"/>
        <v>0</v>
      </c>
      <c r="I88" s="240">
        <f t="shared" si="66"/>
        <v>0</v>
      </c>
      <c r="J88" s="240">
        <f t="shared" si="66"/>
        <v>1.2200000000000002</v>
      </c>
      <c r="K88" s="240">
        <f t="shared" si="66"/>
        <v>1.9289999999999996</v>
      </c>
      <c r="L88" s="240">
        <f t="shared" si="66"/>
        <v>3.3689999999999998</v>
      </c>
      <c r="M88" s="240">
        <f t="shared" si="66"/>
        <v>1.169</v>
      </c>
      <c r="N88" s="240">
        <f t="shared" si="66"/>
        <v>3.1E-2</v>
      </c>
      <c r="O88" s="240">
        <f t="shared" si="66"/>
        <v>3.3000000000000002E-2</v>
      </c>
      <c r="P88" s="240">
        <f t="shared" si="66"/>
        <v>4.1000000000000002E-2</v>
      </c>
      <c r="Q88" s="240">
        <f t="shared" si="66"/>
        <v>1.6E-2</v>
      </c>
      <c r="R88" s="240">
        <f t="shared" si="66"/>
        <v>0</v>
      </c>
      <c r="S88" s="240">
        <f t="shared" si="66"/>
        <v>0.187</v>
      </c>
      <c r="T88" s="240">
        <f t="shared" si="66"/>
        <v>0</v>
      </c>
      <c r="U88" s="240">
        <f t="shared" si="66"/>
        <v>0</v>
      </c>
      <c r="V88" s="240">
        <f t="shared" si="66"/>
        <v>0</v>
      </c>
      <c r="W88" s="240">
        <f t="shared" si="66"/>
        <v>8.6999999999999994E-2</v>
      </c>
      <c r="X88" s="240">
        <f t="shared" si="66"/>
        <v>0.27800000000000002</v>
      </c>
      <c r="Y88" s="240">
        <f t="shared" si="66"/>
        <v>0.16200000000000001</v>
      </c>
      <c r="Z88" s="240">
        <f t="shared" si="66"/>
        <v>0</v>
      </c>
      <c r="AA88" s="264">
        <f t="shared" si="66"/>
        <v>0.27900000000000003</v>
      </c>
      <c r="AB88" s="93"/>
    </row>
    <row r="89" spans="1:28" ht="19.5" customHeight="1" x14ac:dyDescent="0.15">
      <c r="A89" s="194"/>
      <c r="B89" s="198"/>
      <c r="C89" s="198" t="s">
        <v>162</v>
      </c>
      <c r="D89" s="189" t="s">
        <v>163</v>
      </c>
      <c r="E89" s="189" t="s">
        <v>184</v>
      </c>
      <c r="F89" s="240">
        <f t="shared" si="56"/>
        <v>3526.0399999999995</v>
      </c>
      <c r="G89" s="240">
        <f t="shared" ref="G89:AA89" si="67">G133+G485</f>
        <v>193.10999999999999</v>
      </c>
      <c r="H89" s="240">
        <f t="shared" si="67"/>
        <v>201.37999999999997</v>
      </c>
      <c r="I89" s="240">
        <f t="shared" si="67"/>
        <v>140.24999999999997</v>
      </c>
      <c r="J89" s="240">
        <f t="shared" si="67"/>
        <v>21.349999999999998</v>
      </c>
      <c r="K89" s="240">
        <f t="shared" si="67"/>
        <v>17.119999999999997</v>
      </c>
      <c r="L89" s="240">
        <f t="shared" si="67"/>
        <v>6.919999999999999</v>
      </c>
      <c r="M89" s="240">
        <f t="shared" si="67"/>
        <v>30.53</v>
      </c>
      <c r="N89" s="240">
        <f t="shared" si="67"/>
        <v>30.149999999999995</v>
      </c>
      <c r="O89" s="240">
        <f t="shared" si="67"/>
        <v>21.950000000000003</v>
      </c>
      <c r="P89" s="240">
        <f t="shared" si="67"/>
        <v>46.17</v>
      </c>
      <c r="Q89" s="240">
        <f t="shared" si="67"/>
        <v>218.57</v>
      </c>
      <c r="R89" s="240">
        <f t="shared" si="67"/>
        <v>619.39</v>
      </c>
      <c r="S89" s="240">
        <f t="shared" si="67"/>
        <v>1022.8499999999999</v>
      </c>
      <c r="T89" s="240">
        <f t="shared" si="67"/>
        <v>699.62999999999988</v>
      </c>
      <c r="U89" s="240">
        <f t="shared" si="67"/>
        <v>169.95</v>
      </c>
      <c r="V89" s="240">
        <f t="shared" si="67"/>
        <v>44.61</v>
      </c>
      <c r="W89" s="240">
        <f t="shared" si="67"/>
        <v>21.93</v>
      </c>
      <c r="X89" s="240">
        <f t="shared" si="67"/>
        <v>20.18</v>
      </c>
      <c r="Y89" s="240">
        <f t="shared" si="67"/>
        <v>0</v>
      </c>
      <c r="Z89" s="240">
        <f t="shared" si="67"/>
        <v>0</v>
      </c>
      <c r="AA89" s="264">
        <f t="shared" si="67"/>
        <v>0</v>
      </c>
      <c r="AB89" s="93"/>
    </row>
    <row r="90" spans="1:28" ht="19.5" customHeight="1" x14ac:dyDescent="0.15">
      <c r="A90" s="194"/>
      <c r="B90" s="198" t="s">
        <v>20</v>
      </c>
      <c r="C90" s="198"/>
      <c r="D90" s="198"/>
      <c r="E90" s="189" t="s">
        <v>150</v>
      </c>
      <c r="F90" s="240">
        <f t="shared" si="56"/>
        <v>827.05700000000024</v>
      </c>
      <c r="G90" s="240">
        <f t="shared" ref="G90:AA90" si="68">G134+G486</f>
        <v>0</v>
      </c>
      <c r="H90" s="240">
        <f t="shared" si="68"/>
        <v>0</v>
      </c>
      <c r="I90" s="240">
        <f t="shared" si="68"/>
        <v>3.823</v>
      </c>
      <c r="J90" s="240">
        <f t="shared" si="68"/>
        <v>2.0979999999999999</v>
      </c>
      <c r="K90" s="240">
        <f t="shared" si="68"/>
        <v>2.2290000000000001</v>
      </c>
      <c r="L90" s="240">
        <f t="shared" si="68"/>
        <v>1.1060000000000001</v>
      </c>
      <c r="M90" s="240">
        <f t="shared" si="68"/>
        <v>5.8049999999999997</v>
      </c>
      <c r="N90" s="240">
        <f t="shared" si="68"/>
        <v>6.1890000000000001</v>
      </c>
      <c r="O90" s="240">
        <f t="shared" si="68"/>
        <v>5.0560000000000009</v>
      </c>
      <c r="P90" s="240">
        <f t="shared" si="68"/>
        <v>11.565999999999999</v>
      </c>
      <c r="Q90" s="240">
        <f t="shared" si="68"/>
        <v>56.810999999999993</v>
      </c>
      <c r="R90" s="240">
        <f t="shared" si="68"/>
        <v>167.00200000000001</v>
      </c>
      <c r="S90" s="240">
        <f t="shared" si="68"/>
        <v>286.23200000000014</v>
      </c>
      <c r="T90" s="240">
        <f t="shared" si="68"/>
        <v>202.143</v>
      </c>
      <c r="U90" s="240">
        <f t="shared" si="68"/>
        <v>50.984999999999999</v>
      </c>
      <c r="V90" s="240">
        <f t="shared" si="68"/>
        <v>13.388</v>
      </c>
      <c r="W90" s="240">
        <f t="shared" si="68"/>
        <v>6.5670000000000002</v>
      </c>
      <c r="X90" s="240">
        <f t="shared" si="68"/>
        <v>6.0569999999999995</v>
      </c>
      <c r="Y90" s="240">
        <f t="shared" si="68"/>
        <v>0</v>
      </c>
      <c r="Z90" s="240">
        <f t="shared" si="68"/>
        <v>0</v>
      </c>
      <c r="AA90" s="264">
        <f t="shared" si="68"/>
        <v>0</v>
      </c>
      <c r="AB90" s="93"/>
    </row>
    <row r="91" spans="1:28" ht="19.5" customHeight="1" x14ac:dyDescent="0.15">
      <c r="A91" s="194"/>
      <c r="B91" s="198"/>
      <c r="C91" s="198"/>
      <c r="D91" s="189" t="s">
        <v>164</v>
      </c>
      <c r="E91" s="189" t="s">
        <v>184</v>
      </c>
      <c r="F91" s="240">
        <f t="shared" si="56"/>
        <v>34.319999999999993</v>
      </c>
      <c r="G91" s="240">
        <f>G135+G487</f>
        <v>0.66</v>
      </c>
      <c r="H91" s="240">
        <f t="shared" ref="H91:AA91" si="69">H135+H487</f>
        <v>1.6500000000000001</v>
      </c>
      <c r="I91" s="240">
        <f t="shared" si="69"/>
        <v>0.84000000000000008</v>
      </c>
      <c r="J91" s="240">
        <f t="shared" si="69"/>
        <v>1.23</v>
      </c>
      <c r="K91" s="240">
        <f t="shared" si="69"/>
        <v>3.75</v>
      </c>
      <c r="L91" s="240">
        <f t="shared" si="69"/>
        <v>3.2199999999999998</v>
      </c>
      <c r="M91" s="240">
        <f t="shared" si="69"/>
        <v>1</v>
      </c>
      <c r="N91" s="240">
        <f t="shared" si="69"/>
        <v>2.78</v>
      </c>
      <c r="O91" s="240">
        <f t="shared" si="69"/>
        <v>15.84</v>
      </c>
      <c r="P91" s="240">
        <f t="shared" si="69"/>
        <v>1.73</v>
      </c>
      <c r="Q91" s="240">
        <f t="shared" si="69"/>
        <v>0.36</v>
      </c>
      <c r="R91" s="240">
        <f t="shared" si="69"/>
        <v>0.4</v>
      </c>
      <c r="S91" s="240">
        <f t="shared" si="69"/>
        <v>0.44</v>
      </c>
      <c r="T91" s="240">
        <f t="shared" si="69"/>
        <v>0.42</v>
      </c>
      <c r="U91" s="240">
        <f t="shared" si="69"/>
        <v>0</v>
      </c>
      <c r="V91" s="240">
        <f t="shared" si="69"/>
        <v>0</v>
      </c>
      <c r="W91" s="240">
        <f t="shared" si="69"/>
        <v>0</v>
      </c>
      <c r="X91" s="240">
        <f t="shared" si="69"/>
        <v>0</v>
      </c>
      <c r="Y91" s="240">
        <f t="shared" si="69"/>
        <v>0</v>
      </c>
      <c r="Z91" s="240">
        <f t="shared" si="69"/>
        <v>0</v>
      </c>
      <c r="AA91" s="264">
        <f t="shared" si="69"/>
        <v>0</v>
      </c>
      <c r="AB91" s="93"/>
    </row>
    <row r="92" spans="1:28" ht="19.5" customHeight="1" x14ac:dyDescent="0.15">
      <c r="A92" s="194" t="s">
        <v>227</v>
      </c>
      <c r="B92" s="198"/>
      <c r="C92" s="198"/>
      <c r="D92" s="198"/>
      <c r="E92" s="189" t="s">
        <v>150</v>
      </c>
      <c r="F92" s="240">
        <f t="shared" si="56"/>
        <v>2.7350000000000003</v>
      </c>
      <c r="G92" s="240">
        <f t="shared" ref="G92:AA92" si="70">G136+G488</f>
        <v>0</v>
      </c>
      <c r="H92" s="240">
        <f t="shared" si="70"/>
        <v>0</v>
      </c>
      <c r="I92" s="240">
        <f t="shared" si="70"/>
        <v>0</v>
      </c>
      <c r="J92" s="240">
        <f t="shared" si="70"/>
        <v>1.3000000000000001E-2</v>
      </c>
      <c r="K92" s="240">
        <f t="shared" si="70"/>
        <v>0.10099999999999999</v>
      </c>
      <c r="L92" s="240">
        <f t="shared" si="70"/>
        <v>0.126</v>
      </c>
      <c r="M92" s="240">
        <f t="shared" si="70"/>
        <v>5.8999999999999997E-2</v>
      </c>
      <c r="N92" s="240">
        <f t="shared" si="70"/>
        <v>0.214</v>
      </c>
      <c r="O92" s="240">
        <f t="shared" si="70"/>
        <v>1.6500000000000001</v>
      </c>
      <c r="P92" s="240">
        <f t="shared" si="70"/>
        <v>0.22900000000000001</v>
      </c>
      <c r="Q92" s="240">
        <f t="shared" si="70"/>
        <v>5.8000000000000003E-2</v>
      </c>
      <c r="R92" s="240">
        <f t="shared" si="70"/>
        <v>7.6999999999999999E-2</v>
      </c>
      <c r="S92" s="240">
        <f t="shared" si="70"/>
        <v>9.9000000000000005E-2</v>
      </c>
      <c r="T92" s="240">
        <f t="shared" si="70"/>
        <v>0.109</v>
      </c>
      <c r="U92" s="240">
        <f t="shared" si="70"/>
        <v>0</v>
      </c>
      <c r="V92" s="240">
        <f t="shared" si="70"/>
        <v>0</v>
      </c>
      <c r="W92" s="240">
        <f t="shared" si="70"/>
        <v>0</v>
      </c>
      <c r="X92" s="240">
        <f t="shared" si="70"/>
        <v>0</v>
      </c>
      <c r="Y92" s="240">
        <f t="shared" si="70"/>
        <v>0</v>
      </c>
      <c r="Z92" s="240">
        <f t="shared" si="70"/>
        <v>0</v>
      </c>
      <c r="AA92" s="264">
        <f t="shared" si="70"/>
        <v>0</v>
      </c>
      <c r="AB92" s="93"/>
    </row>
    <row r="93" spans="1:28" ht="19.5" customHeight="1" x14ac:dyDescent="0.15">
      <c r="A93" s="194"/>
      <c r="B93" s="197"/>
      <c r="C93" s="193" t="s">
        <v>165</v>
      </c>
      <c r="D93" s="188"/>
      <c r="E93" s="189" t="s">
        <v>184</v>
      </c>
      <c r="F93" s="240">
        <f t="shared" si="56"/>
        <v>1065.3599999999999</v>
      </c>
      <c r="G93" s="240">
        <f t="shared" ref="G93:AA93" si="71">G137+G489</f>
        <v>29.729999999999997</v>
      </c>
      <c r="H93" s="240">
        <f t="shared" si="71"/>
        <v>95.05</v>
      </c>
      <c r="I93" s="240">
        <f t="shared" si="71"/>
        <v>153.16999999999996</v>
      </c>
      <c r="J93" s="240">
        <f t="shared" si="71"/>
        <v>121.32000000000001</v>
      </c>
      <c r="K93" s="240">
        <f t="shared" si="71"/>
        <v>138</v>
      </c>
      <c r="L93" s="240">
        <f t="shared" si="71"/>
        <v>149.94</v>
      </c>
      <c r="M93" s="240">
        <f t="shared" si="71"/>
        <v>59.000000000000007</v>
      </c>
      <c r="N93" s="240">
        <f t="shared" si="71"/>
        <v>68.88</v>
      </c>
      <c r="O93" s="240">
        <f t="shared" si="71"/>
        <v>45.06</v>
      </c>
      <c r="P93" s="240">
        <f t="shared" si="71"/>
        <v>17.34</v>
      </c>
      <c r="Q93" s="240">
        <f t="shared" si="71"/>
        <v>30.93</v>
      </c>
      <c r="R93" s="240">
        <f t="shared" si="71"/>
        <v>43.83</v>
      </c>
      <c r="S93" s="240">
        <f t="shared" si="71"/>
        <v>26.979999999999997</v>
      </c>
      <c r="T93" s="240">
        <f t="shared" si="71"/>
        <v>37.08</v>
      </c>
      <c r="U93" s="240">
        <f t="shared" si="71"/>
        <v>37.299999999999997</v>
      </c>
      <c r="V93" s="240">
        <f t="shared" si="71"/>
        <v>7.6100000000000012</v>
      </c>
      <c r="W93" s="240">
        <f t="shared" si="71"/>
        <v>0.81</v>
      </c>
      <c r="X93" s="240">
        <f t="shared" si="71"/>
        <v>3.33</v>
      </c>
      <c r="Y93" s="240">
        <f t="shared" si="71"/>
        <v>0</v>
      </c>
      <c r="Z93" s="240">
        <f t="shared" si="71"/>
        <v>0</v>
      </c>
      <c r="AA93" s="264">
        <f t="shared" si="71"/>
        <v>0</v>
      </c>
      <c r="AB93" s="93"/>
    </row>
    <row r="94" spans="1:28" ht="19.5" customHeight="1" x14ac:dyDescent="0.15">
      <c r="A94" s="194"/>
      <c r="B94" s="197"/>
      <c r="C94" s="197"/>
      <c r="D94" s="191"/>
      <c r="E94" s="189" t="s">
        <v>150</v>
      </c>
      <c r="F94" s="240">
        <f t="shared" si="56"/>
        <v>89.332000000000008</v>
      </c>
      <c r="G94" s="240">
        <f t="shared" ref="G94:AA94" si="72">G138+G490</f>
        <v>0</v>
      </c>
      <c r="H94" s="240">
        <f t="shared" si="72"/>
        <v>0.69399999999999995</v>
      </c>
      <c r="I94" s="240">
        <f t="shared" si="72"/>
        <v>3.87</v>
      </c>
      <c r="J94" s="240">
        <f t="shared" si="72"/>
        <v>6.1069999999999993</v>
      </c>
      <c r="K94" s="240">
        <f t="shared" si="72"/>
        <v>9.91</v>
      </c>
      <c r="L94" s="240">
        <f t="shared" si="72"/>
        <v>14.690999999999999</v>
      </c>
      <c r="M94" s="240">
        <f t="shared" si="72"/>
        <v>6.1940000000000008</v>
      </c>
      <c r="N94" s="240">
        <f t="shared" si="72"/>
        <v>8.738999999999999</v>
      </c>
      <c r="O94" s="240">
        <f t="shared" si="72"/>
        <v>6.4859999999999998</v>
      </c>
      <c r="P94" s="240">
        <f t="shared" si="72"/>
        <v>3.4799999999999995</v>
      </c>
      <c r="Q94" s="240">
        <f t="shared" si="72"/>
        <v>5.4220000000000006</v>
      </c>
      <c r="R94" s="240">
        <f t="shared" si="72"/>
        <v>7.9980000000000002</v>
      </c>
      <c r="S94" s="240">
        <f t="shared" si="72"/>
        <v>5.2530000000000001</v>
      </c>
      <c r="T94" s="240">
        <f t="shared" si="72"/>
        <v>4.9409999999999998</v>
      </c>
      <c r="U94" s="240">
        <f t="shared" si="72"/>
        <v>3.944</v>
      </c>
      <c r="V94" s="240">
        <f t="shared" si="72"/>
        <v>1.0449999999999999</v>
      </c>
      <c r="W94" s="240">
        <f t="shared" si="72"/>
        <v>8.4000000000000005E-2</v>
      </c>
      <c r="X94" s="240">
        <f t="shared" si="72"/>
        <v>0.47399999999999998</v>
      </c>
      <c r="Y94" s="240">
        <f t="shared" si="72"/>
        <v>0</v>
      </c>
      <c r="Z94" s="240">
        <f t="shared" si="72"/>
        <v>0</v>
      </c>
      <c r="AA94" s="264">
        <f t="shared" si="72"/>
        <v>0</v>
      </c>
      <c r="AB94" s="93"/>
    </row>
    <row r="95" spans="1:28" ht="19.5" customHeight="1" x14ac:dyDescent="0.15">
      <c r="A95" s="194"/>
      <c r="B95" s="196"/>
      <c r="C95" s="193" t="s">
        <v>152</v>
      </c>
      <c r="D95" s="188"/>
      <c r="E95" s="189" t="s">
        <v>184</v>
      </c>
      <c r="F95" s="240">
        <f t="shared" si="56"/>
        <v>39789.960000000006</v>
      </c>
      <c r="G95" s="240">
        <f>G97+G107</f>
        <v>25.230000000000004</v>
      </c>
      <c r="H95" s="240">
        <f t="shared" ref="H95:AA96" si="73">H97+H107</f>
        <v>1368.5800000000002</v>
      </c>
      <c r="I95" s="240">
        <f t="shared" si="73"/>
        <v>327.87</v>
      </c>
      <c r="J95" s="240">
        <f t="shared" si="73"/>
        <v>599.4799999999999</v>
      </c>
      <c r="K95" s="240">
        <f t="shared" si="73"/>
        <v>588.47</v>
      </c>
      <c r="L95" s="240">
        <f t="shared" si="73"/>
        <v>387.6</v>
      </c>
      <c r="M95" s="240">
        <f t="shared" si="73"/>
        <v>1205.9000000000001</v>
      </c>
      <c r="N95" s="240">
        <f t="shared" si="73"/>
        <v>1079.55</v>
      </c>
      <c r="O95" s="240">
        <f t="shared" si="73"/>
        <v>809.68000000000006</v>
      </c>
      <c r="P95" s="240">
        <f t="shared" si="73"/>
        <v>1338.8899999999999</v>
      </c>
      <c r="Q95" s="240">
        <f t="shared" si="73"/>
        <v>2442.5100000000002</v>
      </c>
      <c r="R95" s="240">
        <f t="shared" si="73"/>
        <v>6408.7799999999988</v>
      </c>
      <c r="S95" s="240">
        <f t="shared" si="73"/>
        <v>7575.76</v>
      </c>
      <c r="T95" s="240">
        <f t="shared" si="73"/>
        <v>7477.47</v>
      </c>
      <c r="U95" s="240">
        <f t="shared" si="73"/>
        <v>4094.8700000000008</v>
      </c>
      <c r="V95" s="240">
        <f t="shared" si="73"/>
        <v>2069.8200000000002</v>
      </c>
      <c r="W95" s="240">
        <f t="shared" si="73"/>
        <v>702.29</v>
      </c>
      <c r="X95" s="240">
        <f t="shared" si="73"/>
        <v>704.16000000000008</v>
      </c>
      <c r="Y95" s="240">
        <f t="shared" si="73"/>
        <v>175.20000000000002</v>
      </c>
      <c r="Z95" s="240">
        <f t="shared" si="73"/>
        <v>159.99</v>
      </c>
      <c r="AA95" s="264">
        <f t="shared" si="73"/>
        <v>247.85999999999999</v>
      </c>
      <c r="AB95" s="93"/>
    </row>
    <row r="96" spans="1:28" ht="19.5" customHeight="1" x14ac:dyDescent="0.15">
      <c r="A96" s="194"/>
      <c r="B96" s="197"/>
      <c r="C96" s="197"/>
      <c r="D96" s="191"/>
      <c r="E96" s="189" t="s">
        <v>150</v>
      </c>
      <c r="F96" s="240">
        <f t="shared" si="56"/>
        <v>5876.2280000000046</v>
      </c>
      <c r="G96" s="240">
        <f>G98+G108</f>
        <v>0</v>
      </c>
      <c r="H96" s="240">
        <f t="shared" si="73"/>
        <v>8.4879999999999693</v>
      </c>
      <c r="I96" s="240">
        <f t="shared" si="73"/>
        <v>8.19</v>
      </c>
      <c r="J96" s="240">
        <f t="shared" si="73"/>
        <v>30.416</v>
      </c>
      <c r="K96" s="240">
        <f t="shared" si="73"/>
        <v>41.461999999999989</v>
      </c>
      <c r="L96" s="240">
        <f t="shared" si="73"/>
        <v>35.074999999999996</v>
      </c>
      <c r="M96" s="240">
        <f t="shared" si="73"/>
        <v>121.37299999999999</v>
      </c>
      <c r="N96" s="240">
        <f t="shared" si="73"/>
        <v>120.349</v>
      </c>
      <c r="O96" s="240">
        <f t="shared" si="73"/>
        <v>101.73099999999998</v>
      </c>
      <c r="P96" s="240">
        <f t="shared" si="73"/>
        <v>183.97599999999997</v>
      </c>
      <c r="Q96" s="240">
        <f t="shared" si="73"/>
        <v>366.19200000000012</v>
      </c>
      <c r="R96" s="240">
        <f t="shared" si="73"/>
        <v>992.53600000000188</v>
      </c>
      <c r="S96" s="240">
        <f t="shared" si="73"/>
        <v>1228.7900000000016</v>
      </c>
      <c r="T96" s="240">
        <f t="shared" si="73"/>
        <v>1232.8620000000001</v>
      </c>
      <c r="U96" s="240">
        <f t="shared" si="73"/>
        <v>703.75400000000104</v>
      </c>
      <c r="V96" s="240">
        <f t="shared" si="73"/>
        <v>353.44700000000012</v>
      </c>
      <c r="W96" s="240">
        <f t="shared" si="73"/>
        <v>132.55500000000001</v>
      </c>
      <c r="X96" s="240">
        <f t="shared" si="73"/>
        <v>117.48500000000001</v>
      </c>
      <c r="Y96" s="240">
        <f t="shared" si="73"/>
        <v>32.435000000000002</v>
      </c>
      <c r="Z96" s="240">
        <f t="shared" si="73"/>
        <v>26.973000000000003</v>
      </c>
      <c r="AA96" s="264">
        <f t="shared" si="73"/>
        <v>38.138999999999996</v>
      </c>
      <c r="AB96" s="93"/>
    </row>
    <row r="97" spans="1:28" ht="19.5" customHeight="1" x14ac:dyDescent="0.15">
      <c r="A97" s="194"/>
      <c r="B97" s="198" t="s">
        <v>94</v>
      </c>
      <c r="C97" s="189"/>
      <c r="D97" s="189" t="s">
        <v>153</v>
      </c>
      <c r="E97" s="189" t="s">
        <v>184</v>
      </c>
      <c r="F97" s="240">
        <f t="shared" si="56"/>
        <v>6891.04</v>
      </c>
      <c r="G97" s="240">
        <f>SUM(G99,G101,G103,G105)</f>
        <v>0</v>
      </c>
      <c r="H97" s="240">
        <f t="shared" ref="H97:AA98" si="74">SUM(H99,H101,H103,H105)</f>
        <v>0.39</v>
      </c>
      <c r="I97" s="240">
        <f t="shared" si="74"/>
        <v>0</v>
      </c>
      <c r="J97" s="240">
        <f t="shared" si="74"/>
        <v>12.88</v>
      </c>
      <c r="K97" s="240">
        <f t="shared" si="74"/>
        <v>5.5</v>
      </c>
      <c r="L97" s="240">
        <f t="shared" si="74"/>
        <v>11.5</v>
      </c>
      <c r="M97" s="240">
        <f t="shared" si="74"/>
        <v>31.68</v>
      </c>
      <c r="N97" s="240">
        <f t="shared" si="74"/>
        <v>45.22</v>
      </c>
      <c r="O97" s="240">
        <f t="shared" si="74"/>
        <v>86.01</v>
      </c>
      <c r="P97" s="240">
        <f t="shared" si="74"/>
        <v>174.85</v>
      </c>
      <c r="Q97" s="240">
        <f t="shared" si="74"/>
        <v>355.1</v>
      </c>
      <c r="R97" s="240">
        <f t="shared" si="74"/>
        <v>902.06</v>
      </c>
      <c r="S97" s="240">
        <f t="shared" si="74"/>
        <v>1564.2399999999998</v>
      </c>
      <c r="T97" s="240">
        <f t="shared" si="74"/>
        <v>1559.0400000000002</v>
      </c>
      <c r="U97" s="240">
        <f t="shared" si="74"/>
        <v>1046.73</v>
      </c>
      <c r="V97" s="240">
        <f t="shared" si="74"/>
        <v>544.63</v>
      </c>
      <c r="W97" s="240">
        <f t="shared" si="74"/>
        <v>286.55</v>
      </c>
      <c r="X97" s="240">
        <f t="shared" si="74"/>
        <v>142.22999999999999</v>
      </c>
      <c r="Y97" s="240">
        <f t="shared" si="74"/>
        <v>69.710000000000008</v>
      </c>
      <c r="Z97" s="240">
        <f t="shared" si="74"/>
        <v>37.65</v>
      </c>
      <c r="AA97" s="264">
        <f t="shared" si="74"/>
        <v>15.07</v>
      </c>
      <c r="AB97" s="93"/>
    </row>
    <row r="98" spans="1:28" ht="19.5" customHeight="1" x14ac:dyDescent="0.15">
      <c r="A98" s="194"/>
      <c r="B98" s="198"/>
      <c r="C98" s="198" t="s">
        <v>10</v>
      </c>
      <c r="D98" s="198"/>
      <c r="E98" s="189" t="s">
        <v>150</v>
      </c>
      <c r="F98" s="240">
        <f t="shared" si="56"/>
        <v>1595.0749999999998</v>
      </c>
      <c r="G98" s="240">
        <f>SUM(G100,G102,G104,G106)</f>
        <v>0</v>
      </c>
      <c r="H98" s="240">
        <f t="shared" si="74"/>
        <v>0</v>
      </c>
      <c r="I98" s="240">
        <f t="shared" si="74"/>
        <v>0</v>
      </c>
      <c r="J98" s="240">
        <f t="shared" si="74"/>
        <v>0.88100000000000012</v>
      </c>
      <c r="K98" s="240">
        <f t="shared" si="74"/>
        <v>0.55000000000000004</v>
      </c>
      <c r="L98" s="240">
        <f t="shared" si="74"/>
        <v>1.175</v>
      </c>
      <c r="M98" s="240">
        <f t="shared" si="74"/>
        <v>4.3000000000000007</v>
      </c>
      <c r="N98" s="240">
        <f t="shared" si="74"/>
        <v>7.0169999999999995</v>
      </c>
      <c r="O98" s="240">
        <f t="shared" si="74"/>
        <v>14.878</v>
      </c>
      <c r="P98" s="240">
        <f t="shared" si="74"/>
        <v>33.597000000000001</v>
      </c>
      <c r="Q98" s="240">
        <f t="shared" si="74"/>
        <v>74.542000000000002</v>
      </c>
      <c r="R98" s="240">
        <f t="shared" si="74"/>
        <v>196.40699999999998</v>
      </c>
      <c r="S98" s="240">
        <f t="shared" si="74"/>
        <v>359.78099999999978</v>
      </c>
      <c r="T98" s="240">
        <f t="shared" si="74"/>
        <v>372.07300000000009</v>
      </c>
      <c r="U98" s="240">
        <f t="shared" si="74"/>
        <v>257.87099999999998</v>
      </c>
      <c r="V98" s="240">
        <f t="shared" si="74"/>
        <v>135.24</v>
      </c>
      <c r="W98" s="240">
        <f t="shared" si="74"/>
        <v>71.44</v>
      </c>
      <c r="X98" s="240">
        <f t="shared" si="74"/>
        <v>35.042999999999992</v>
      </c>
      <c r="Y98" s="240">
        <f t="shared" si="74"/>
        <v>17.372</v>
      </c>
      <c r="Z98" s="240">
        <f t="shared" si="74"/>
        <v>8.9890000000000008</v>
      </c>
      <c r="AA98" s="264">
        <f t="shared" si="74"/>
        <v>3.919</v>
      </c>
      <c r="AB98" s="93"/>
    </row>
    <row r="99" spans="1:28" ht="19.5" customHeight="1" x14ac:dyDescent="0.15">
      <c r="A99" s="194"/>
      <c r="B99" s="198"/>
      <c r="C99" s="198"/>
      <c r="D99" s="189" t="s">
        <v>157</v>
      </c>
      <c r="E99" s="189" t="s">
        <v>184</v>
      </c>
      <c r="F99" s="240">
        <f t="shared" si="56"/>
        <v>5862.92</v>
      </c>
      <c r="G99" s="240">
        <f t="shared" ref="G99:AA99" si="75">G143+G495</f>
        <v>0</v>
      </c>
      <c r="H99" s="240">
        <f t="shared" si="75"/>
        <v>0</v>
      </c>
      <c r="I99" s="240">
        <f t="shared" si="75"/>
        <v>0</v>
      </c>
      <c r="J99" s="240">
        <f t="shared" si="75"/>
        <v>0.82000000000000006</v>
      </c>
      <c r="K99" s="240">
        <f t="shared" si="75"/>
        <v>0</v>
      </c>
      <c r="L99" s="240">
        <f t="shared" si="75"/>
        <v>10.74</v>
      </c>
      <c r="M99" s="240">
        <f t="shared" si="75"/>
        <v>15.97</v>
      </c>
      <c r="N99" s="240">
        <f t="shared" si="75"/>
        <v>33.6</v>
      </c>
      <c r="O99" s="240">
        <f t="shared" si="75"/>
        <v>63.510000000000005</v>
      </c>
      <c r="P99" s="240">
        <f t="shared" si="75"/>
        <v>161.85999999999999</v>
      </c>
      <c r="Q99" s="240">
        <f t="shared" si="75"/>
        <v>316.60000000000002</v>
      </c>
      <c r="R99" s="240">
        <f t="shared" si="75"/>
        <v>762.4799999999999</v>
      </c>
      <c r="S99" s="240">
        <f t="shared" si="75"/>
        <v>1221.6999999999998</v>
      </c>
      <c r="T99" s="240">
        <f t="shared" si="75"/>
        <v>1327.0900000000001</v>
      </c>
      <c r="U99" s="240">
        <f t="shared" si="75"/>
        <v>949.41</v>
      </c>
      <c r="V99" s="240">
        <f t="shared" si="75"/>
        <v>477.21</v>
      </c>
      <c r="W99" s="240">
        <f t="shared" si="75"/>
        <v>262.35000000000002</v>
      </c>
      <c r="X99" s="240">
        <f t="shared" si="75"/>
        <v>137.17999999999998</v>
      </c>
      <c r="Y99" s="240">
        <f t="shared" si="75"/>
        <v>69.680000000000007</v>
      </c>
      <c r="Z99" s="240">
        <f t="shared" si="75"/>
        <v>37.65</v>
      </c>
      <c r="AA99" s="264">
        <f t="shared" si="75"/>
        <v>15.07</v>
      </c>
      <c r="AB99" s="93"/>
    </row>
    <row r="100" spans="1:28" ht="19.5" customHeight="1" x14ac:dyDescent="0.15">
      <c r="A100" s="194"/>
      <c r="B100" s="198"/>
      <c r="C100" s="198"/>
      <c r="D100" s="198"/>
      <c r="E100" s="189" t="s">
        <v>150</v>
      </c>
      <c r="F100" s="240">
        <f t="shared" si="56"/>
        <v>1352.8019999999999</v>
      </c>
      <c r="G100" s="240">
        <f t="shared" ref="G100:AA100" si="76">G144+G496</f>
        <v>0</v>
      </c>
      <c r="H100" s="240">
        <f t="shared" si="76"/>
        <v>0</v>
      </c>
      <c r="I100" s="240">
        <f t="shared" si="76"/>
        <v>0</v>
      </c>
      <c r="J100" s="240">
        <f t="shared" si="76"/>
        <v>4.2999999999999997E-2</v>
      </c>
      <c r="K100" s="240">
        <f t="shared" si="76"/>
        <v>0</v>
      </c>
      <c r="L100" s="240">
        <f t="shared" si="76"/>
        <v>1.0840000000000001</v>
      </c>
      <c r="M100" s="240">
        <f t="shared" si="76"/>
        <v>2.0940000000000003</v>
      </c>
      <c r="N100" s="240">
        <f t="shared" si="76"/>
        <v>5.1649999999999991</v>
      </c>
      <c r="O100" s="240">
        <f t="shared" si="76"/>
        <v>10.824999999999999</v>
      </c>
      <c r="P100" s="240">
        <f t="shared" si="76"/>
        <v>31.012</v>
      </c>
      <c r="Q100" s="240">
        <f t="shared" si="76"/>
        <v>66.069999999999993</v>
      </c>
      <c r="R100" s="240">
        <f t="shared" si="76"/>
        <v>164.35</v>
      </c>
      <c r="S100" s="240">
        <f t="shared" si="76"/>
        <v>277.60799999999978</v>
      </c>
      <c r="T100" s="240">
        <f t="shared" si="76"/>
        <v>314.44800000000009</v>
      </c>
      <c r="U100" s="240">
        <f t="shared" si="76"/>
        <v>233.04599999999996</v>
      </c>
      <c r="V100" s="240">
        <f t="shared" si="76"/>
        <v>117.884</v>
      </c>
      <c r="W100" s="240">
        <f t="shared" si="76"/>
        <v>65.146000000000001</v>
      </c>
      <c r="X100" s="240">
        <f t="shared" si="76"/>
        <v>33.754999999999995</v>
      </c>
      <c r="Y100" s="240">
        <f t="shared" si="76"/>
        <v>17.364000000000001</v>
      </c>
      <c r="Z100" s="240">
        <f t="shared" si="76"/>
        <v>8.9890000000000008</v>
      </c>
      <c r="AA100" s="264">
        <f t="shared" si="76"/>
        <v>3.919</v>
      </c>
      <c r="AB100" s="93"/>
    </row>
    <row r="101" spans="1:28" ht="19.5" customHeight="1" x14ac:dyDescent="0.15">
      <c r="A101" s="194"/>
      <c r="B101" s="198" t="s">
        <v>65</v>
      </c>
      <c r="C101" s="198" t="s">
        <v>159</v>
      </c>
      <c r="D101" s="189" t="s">
        <v>160</v>
      </c>
      <c r="E101" s="189" t="s">
        <v>184</v>
      </c>
      <c r="F101" s="240">
        <f t="shared" si="56"/>
        <v>1028.1200000000001</v>
      </c>
      <c r="G101" s="240">
        <f t="shared" ref="G101:AA101" si="77">G145+G497</f>
        <v>0</v>
      </c>
      <c r="H101" s="240">
        <f t="shared" si="77"/>
        <v>0.39</v>
      </c>
      <c r="I101" s="240">
        <f t="shared" si="77"/>
        <v>0</v>
      </c>
      <c r="J101" s="240">
        <f t="shared" si="77"/>
        <v>12.06</v>
      </c>
      <c r="K101" s="240">
        <f t="shared" si="77"/>
        <v>5.5</v>
      </c>
      <c r="L101" s="240">
        <f t="shared" si="77"/>
        <v>0.76</v>
      </c>
      <c r="M101" s="240">
        <f t="shared" si="77"/>
        <v>15.71</v>
      </c>
      <c r="N101" s="240">
        <f t="shared" si="77"/>
        <v>11.620000000000001</v>
      </c>
      <c r="O101" s="240">
        <f t="shared" si="77"/>
        <v>22.5</v>
      </c>
      <c r="P101" s="240">
        <f t="shared" si="77"/>
        <v>12.99</v>
      </c>
      <c r="Q101" s="240">
        <f t="shared" si="77"/>
        <v>38.5</v>
      </c>
      <c r="R101" s="240">
        <f t="shared" si="77"/>
        <v>139.57999999999998</v>
      </c>
      <c r="S101" s="240">
        <f t="shared" si="77"/>
        <v>342.54</v>
      </c>
      <c r="T101" s="240">
        <f t="shared" si="77"/>
        <v>231.95000000000002</v>
      </c>
      <c r="U101" s="240">
        <f t="shared" si="77"/>
        <v>97.320000000000007</v>
      </c>
      <c r="V101" s="240">
        <f t="shared" si="77"/>
        <v>67.42</v>
      </c>
      <c r="W101" s="240">
        <f t="shared" si="77"/>
        <v>24.200000000000003</v>
      </c>
      <c r="X101" s="240">
        <f t="shared" si="77"/>
        <v>5.0500000000000007</v>
      </c>
      <c r="Y101" s="240">
        <f t="shared" si="77"/>
        <v>0.03</v>
      </c>
      <c r="Z101" s="240">
        <f t="shared" si="77"/>
        <v>0</v>
      </c>
      <c r="AA101" s="264">
        <f t="shared" si="77"/>
        <v>0</v>
      </c>
      <c r="AB101" s="93"/>
    </row>
    <row r="102" spans="1:28" ht="19.5" customHeight="1" x14ac:dyDescent="0.15">
      <c r="A102" s="194"/>
      <c r="B102" s="198"/>
      <c r="C102" s="198"/>
      <c r="D102" s="198"/>
      <c r="E102" s="189" t="s">
        <v>150</v>
      </c>
      <c r="F102" s="240">
        <f t="shared" si="56"/>
        <v>242.27300000000002</v>
      </c>
      <c r="G102" s="240">
        <f t="shared" ref="G102:AA102" si="78">G146+G498</f>
        <v>0</v>
      </c>
      <c r="H102" s="240">
        <f t="shared" si="78"/>
        <v>0</v>
      </c>
      <c r="I102" s="240">
        <f t="shared" si="78"/>
        <v>0</v>
      </c>
      <c r="J102" s="240">
        <f t="shared" si="78"/>
        <v>0.83800000000000008</v>
      </c>
      <c r="K102" s="240">
        <f t="shared" si="78"/>
        <v>0.55000000000000004</v>
      </c>
      <c r="L102" s="240">
        <f t="shared" si="78"/>
        <v>9.0999999999999998E-2</v>
      </c>
      <c r="M102" s="240">
        <f t="shared" si="78"/>
        <v>2.206</v>
      </c>
      <c r="N102" s="240">
        <f t="shared" si="78"/>
        <v>1.8519999999999999</v>
      </c>
      <c r="O102" s="240">
        <f t="shared" si="78"/>
        <v>4.0529999999999999</v>
      </c>
      <c r="P102" s="240">
        <f t="shared" si="78"/>
        <v>2.5850000000000004</v>
      </c>
      <c r="Q102" s="240">
        <f t="shared" si="78"/>
        <v>8.4720000000000013</v>
      </c>
      <c r="R102" s="240">
        <f t="shared" si="78"/>
        <v>32.057000000000002</v>
      </c>
      <c r="S102" s="240">
        <f t="shared" si="78"/>
        <v>82.173000000000016</v>
      </c>
      <c r="T102" s="240">
        <f t="shared" si="78"/>
        <v>57.624999999999986</v>
      </c>
      <c r="U102" s="240">
        <f t="shared" si="78"/>
        <v>24.824999999999999</v>
      </c>
      <c r="V102" s="240">
        <f t="shared" si="78"/>
        <v>17.356000000000002</v>
      </c>
      <c r="W102" s="240">
        <f t="shared" si="78"/>
        <v>6.2939999999999996</v>
      </c>
      <c r="X102" s="240">
        <f t="shared" si="78"/>
        <v>1.288</v>
      </c>
      <c r="Y102" s="240">
        <f t="shared" si="78"/>
        <v>8.0000000000000002E-3</v>
      </c>
      <c r="Z102" s="240">
        <f t="shared" si="78"/>
        <v>0</v>
      </c>
      <c r="AA102" s="264">
        <f t="shared" si="78"/>
        <v>0</v>
      </c>
      <c r="AB102" s="93"/>
    </row>
    <row r="103" spans="1:28" ht="19.5" customHeight="1" x14ac:dyDescent="0.15">
      <c r="A103" s="194" t="s">
        <v>85</v>
      </c>
      <c r="B103" s="198"/>
      <c r="C103" s="198"/>
      <c r="D103" s="189" t="s">
        <v>166</v>
      </c>
      <c r="E103" s="189" t="s">
        <v>184</v>
      </c>
      <c r="F103" s="240">
        <f t="shared" si="56"/>
        <v>0</v>
      </c>
      <c r="G103" s="240">
        <f t="shared" ref="G103:AA103" si="79">G147+G499</f>
        <v>0</v>
      </c>
      <c r="H103" s="240">
        <f t="shared" si="79"/>
        <v>0</v>
      </c>
      <c r="I103" s="240">
        <f t="shared" si="79"/>
        <v>0</v>
      </c>
      <c r="J103" s="240">
        <f t="shared" si="79"/>
        <v>0</v>
      </c>
      <c r="K103" s="240">
        <f t="shared" si="79"/>
        <v>0</v>
      </c>
      <c r="L103" s="240">
        <f t="shared" si="79"/>
        <v>0</v>
      </c>
      <c r="M103" s="240">
        <f t="shared" si="79"/>
        <v>0</v>
      </c>
      <c r="N103" s="240">
        <f t="shared" si="79"/>
        <v>0</v>
      </c>
      <c r="O103" s="240">
        <f t="shared" si="79"/>
        <v>0</v>
      </c>
      <c r="P103" s="240">
        <f t="shared" si="79"/>
        <v>0</v>
      </c>
      <c r="Q103" s="240">
        <f t="shared" si="79"/>
        <v>0</v>
      </c>
      <c r="R103" s="240">
        <f t="shared" si="79"/>
        <v>0</v>
      </c>
      <c r="S103" s="240">
        <f t="shared" si="79"/>
        <v>0</v>
      </c>
      <c r="T103" s="240">
        <f t="shared" si="79"/>
        <v>0</v>
      </c>
      <c r="U103" s="240">
        <f t="shared" si="79"/>
        <v>0</v>
      </c>
      <c r="V103" s="240">
        <f t="shared" si="79"/>
        <v>0</v>
      </c>
      <c r="W103" s="240">
        <f t="shared" si="79"/>
        <v>0</v>
      </c>
      <c r="X103" s="240">
        <f t="shared" si="79"/>
        <v>0</v>
      </c>
      <c r="Y103" s="240">
        <f t="shared" si="79"/>
        <v>0</v>
      </c>
      <c r="Z103" s="240">
        <f t="shared" si="79"/>
        <v>0</v>
      </c>
      <c r="AA103" s="264">
        <f t="shared" si="79"/>
        <v>0</v>
      </c>
      <c r="AB103" s="93"/>
    </row>
    <row r="104" spans="1:28" ht="19.5" customHeight="1" x14ac:dyDescent="0.15">
      <c r="A104" s="194"/>
      <c r="B104" s="198"/>
      <c r="C104" s="198" t="s">
        <v>162</v>
      </c>
      <c r="D104" s="198"/>
      <c r="E104" s="189" t="s">
        <v>150</v>
      </c>
      <c r="F104" s="240">
        <f t="shared" si="56"/>
        <v>0</v>
      </c>
      <c r="G104" s="240">
        <f t="shared" ref="G104:AA104" si="80">G148+G500</f>
        <v>0</v>
      </c>
      <c r="H104" s="240">
        <f t="shared" si="80"/>
        <v>0</v>
      </c>
      <c r="I104" s="240">
        <f t="shared" si="80"/>
        <v>0</v>
      </c>
      <c r="J104" s="240">
        <f t="shared" si="80"/>
        <v>0</v>
      </c>
      <c r="K104" s="240">
        <f t="shared" si="80"/>
        <v>0</v>
      </c>
      <c r="L104" s="240">
        <f t="shared" si="80"/>
        <v>0</v>
      </c>
      <c r="M104" s="240">
        <f t="shared" si="80"/>
        <v>0</v>
      </c>
      <c r="N104" s="240">
        <f t="shared" si="80"/>
        <v>0</v>
      </c>
      <c r="O104" s="240">
        <f t="shared" si="80"/>
        <v>0</v>
      </c>
      <c r="P104" s="240">
        <f t="shared" si="80"/>
        <v>0</v>
      </c>
      <c r="Q104" s="240">
        <f t="shared" si="80"/>
        <v>0</v>
      </c>
      <c r="R104" s="240">
        <f t="shared" si="80"/>
        <v>0</v>
      </c>
      <c r="S104" s="240">
        <f t="shared" si="80"/>
        <v>0</v>
      </c>
      <c r="T104" s="240">
        <f t="shared" si="80"/>
        <v>0</v>
      </c>
      <c r="U104" s="240">
        <f t="shared" si="80"/>
        <v>0</v>
      </c>
      <c r="V104" s="240">
        <f t="shared" si="80"/>
        <v>0</v>
      </c>
      <c r="W104" s="240">
        <f t="shared" si="80"/>
        <v>0</v>
      </c>
      <c r="X104" s="240">
        <f t="shared" si="80"/>
        <v>0</v>
      </c>
      <c r="Y104" s="240">
        <f t="shared" si="80"/>
        <v>0</v>
      </c>
      <c r="Z104" s="240">
        <f t="shared" si="80"/>
        <v>0</v>
      </c>
      <c r="AA104" s="264">
        <f t="shared" si="80"/>
        <v>0</v>
      </c>
      <c r="AB104" s="93"/>
    </row>
    <row r="105" spans="1:28" ht="19.5" customHeight="1" x14ac:dyDescent="0.15">
      <c r="A105" s="194"/>
      <c r="B105" s="198" t="s">
        <v>20</v>
      </c>
      <c r="C105" s="198"/>
      <c r="D105" s="189" t="s">
        <v>164</v>
      </c>
      <c r="E105" s="189" t="s">
        <v>184</v>
      </c>
      <c r="F105" s="240">
        <f t="shared" si="56"/>
        <v>0</v>
      </c>
      <c r="G105" s="240">
        <f t="shared" ref="G105:AA105" si="81">G149+G501</f>
        <v>0</v>
      </c>
      <c r="H105" s="240">
        <f t="shared" si="81"/>
        <v>0</v>
      </c>
      <c r="I105" s="240">
        <f t="shared" si="81"/>
        <v>0</v>
      </c>
      <c r="J105" s="240">
        <f t="shared" si="81"/>
        <v>0</v>
      </c>
      <c r="K105" s="240">
        <f t="shared" si="81"/>
        <v>0</v>
      </c>
      <c r="L105" s="240">
        <f t="shared" si="81"/>
        <v>0</v>
      </c>
      <c r="M105" s="240">
        <f t="shared" si="81"/>
        <v>0</v>
      </c>
      <c r="N105" s="240">
        <f t="shared" si="81"/>
        <v>0</v>
      </c>
      <c r="O105" s="240">
        <f t="shared" si="81"/>
        <v>0</v>
      </c>
      <c r="P105" s="240">
        <f t="shared" si="81"/>
        <v>0</v>
      </c>
      <c r="Q105" s="240">
        <f t="shared" si="81"/>
        <v>0</v>
      </c>
      <c r="R105" s="240">
        <f t="shared" si="81"/>
        <v>0</v>
      </c>
      <c r="S105" s="240">
        <f t="shared" si="81"/>
        <v>0</v>
      </c>
      <c r="T105" s="240">
        <f t="shared" si="81"/>
        <v>0</v>
      </c>
      <c r="U105" s="240">
        <f t="shared" si="81"/>
        <v>0</v>
      </c>
      <c r="V105" s="240">
        <f t="shared" si="81"/>
        <v>0</v>
      </c>
      <c r="W105" s="240">
        <f t="shared" si="81"/>
        <v>0</v>
      </c>
      <c r="X105" s="240">
        <f t="shared" si="81"/>
        <v>0</v>
      </c>
      <c r="Y105" s="240">
        <f t="shared" si="81"/>
        <v>0</v>
      </c>
      <c r="Z105" s="240">
        <f t="shared" si="81"/>
        <v>0</v>
      </c>
      <c r="AA105" s="264">
        <f t="shared" si="81"/>
        <v>0</v>
      </c>
      <c r="AB105" s="93"/>
    </row>
    <row r="106" spans="1:28" ht="19.5" customHeight="1" x14ac:dyDescent="0.15">
      <c r="A106" s="194"/>
      <c r="B106" s="198"/>
      <c r="C106" s="198"/>
      <c r="D106" s="198"/>
      <c r="E106" s="189" t="s">
        <v>150</v>
      </c>
      <c r="F106" s="240">
        <f t="shared" si="56"/>
        <v>0</v>
      </c>
      <c r="G106" s="240">
        <f t="shared" ref="G106:AA106" si="82">G150+G502</f>
        <v>0</v>
      </c>
      <c r="H106" s="240">
        <f t="shared" si="82"/>
        <v>0</v>
      </c>
      <c r="I106" s="240">
        <f t="shared" si="82"/>
        <v>0</v>
      </c>
      <c r="J106" s="240">
        <f t="shared" si="82"/>
        <v>0</v>
      </c>
      <c r="K106" s="240">
        <f t="shared" si="82"/>
        <v>0</v>
      </c>
      <c r="L106" s="240">
        <f t="shared" si="82"/>
        <v>0</v>
      </c>
      <c r="M106" s="240">
        <f t="shared" si="82"/>
        <v>0</v>
      </c>
      <c r="N106" s="240">
        <f t="shared" si="82"/>
        <v>0</v>
      </c>
      <c r="O106" s="240">
        <f t="shared" si="82"/>
        <v>0</v>
      </c>
      <c r="P106" s="240">
        <f t="shared" si="82"/>
        <v>0</v>
      </c>
      <c r="Q106" s="240">
        <f t="shared" si="82"/>
        <v>0</v>
      </c>
      <c r="R106" s="240">
        <f t="shared" si="82"/>
        <v>0</v>
      </c>
      <c r="S106" s="240">
        <f t="shared" si="82"/>
        <v>0</v>
      </c>
      <c r="T106" s="240">
        <f t="shared" si="82"/>
        <v>0</v>
      </c>
      <c r="U106" s="240">
        <f t="shared" si="82"/>
        <v>0</v>
      </c>
      <c r="V106" s="240">
        <f t="shared" si="82"/>
        <v>0</v>
      </c>
      <c r="W106" s="240">
        <f t="shared" si="82"/>
        <v>0</v>
      </c>
      <c r="X106" s="240">
        <f t="shared" si="82"/>
        <v>0</v>
      </c>
      <c r="Y106" s="240">
        <f t="shared" si="82"/>
        <v>0</v>
      </c>
      <c r="Z106" s="240">
        <f t="shared" si="82"/>
        <v>0</v>
      </c>
      <c r="AA106" s="264">
        <f t="shared" si="82"/>
        <v>0</v>
      </c>
      <c r="AB106" s="93"/>
    </row>
    <row r="107" spans="1:28" ht="19.5" customHeight="1" x14ac:dyDescent="0.15">
      <c r="A107" s="194"/>
      <c r="B107" s="197"/>
      <c r="C107" s="193" t="s">
        <v>165</v>
      </c>
      <c r="D107" s="188"/>
      <c r="E107" s="189" t="s">
        <v>184</v>
      </c>
      <c r="F107" s="240">
        <f t="shared" si="56"/>
        <v>32898.92</v>
      </c>
      <c r="G107" s="240">
        <f t="shared" ref="G107:AA107" si="83">G151+G503</f>
        <v>25.230000000000004</v>
      </c>
      <c r="H107" s="240">
        <f t="shared" si="83"/>
        <v>1368.19</v>
      </c>
      <c r="I107" s="240">
        <f t="shared" si="83"/>
        <v>327.87</v>
      </c>
      <c r="J107" s="240">
        <f t="shared" si="83"/>
        <v>586.59999999999991</v>
      </c>
      <c r="K107" s="240">
        <f t="shared" si="83"/>
        <v>582.97</v>
      </c>
      <c r="L107" s="240">
        <f t="shared" si="83"/>
        <v>376.1</v>
      </c>
      <c r="M107" s="240">
        <f t="shared" si="83"/>
        <v>1174.22</v>
      </c>
      <c r="N107" s="240">
        <f t="shared" si="83"/>
        <v>1034.33</v>
      </c>
      <c r="O107" s="240">
        <f t="shared" si="83"/>
        <v>723.67000000000007</v>
      </c>
      <c r="P107" s="240">
        <f t="shared" si="83"/>
        <v>1164.04</v>
      </c>
      <c r="Q107" s="240">
        <f t="shared" si="83"/>
        <v>2087.4100000000003</v>
      </c>
      <c r="R107" s="240">
        <f t="shared" si="83"/>
        <v>5506.7199999999993</v>
      </c>
      <c r="S107" s="240">
        <f t="shared" si="83"/>
        <v>6011.52</v>
      </c>
      <c r="T107" s="240">
        <f t="shared" si="83"/>
        <v>5918.43</v>
      </c>
      <c r="U107" s="240">
        <f t="shared" si="83"/>
        <v>3048.1400000000008</v>
      </c>
      <c r="V107" s="240">
        <f t="shared" si="83"/>
        <v>1525.19</v>
      </c>
      <c r="W107" s="240">
        <f t="shared" si="83"/>
        <v>415.74</v>
      </c>
      <c r="X107" s="240">
        <f t="shared" si="83"/>
        <v>561.93000000000006</v>
      </c>
      <c r="Y107" s="240">
        <f t="shared" si="83"/>
        <v>105.49000000000001</v>
      </c>
      <c r="Z107" s="240">
        <f t="shared" si="83"/>
        <v>122.34</v>
      </c>
      <c r="AA107" s="264">
        <f t="shared" si="83"/>
        <v>232.79</v>
      </c>
      <c r="AB107" s="93"/>
    </row>
    <row r="108" spans="1:28" ht="19.5" customHeight="1" thickBot="1" x14ac:dyDescent="0.2">
      <c r="A108" s="199"/>
      <c r="B108" s="200"/>
      <c r="C108" s="200"/>
      <c r="D108" s="201"/>
      <c r="E108" s="202" t="s">
        <v>150</v>
      </c>
      <c r="F108" s="240">
        <f t="shared" si="56"/>
        <v>4281.1530000000048</v>
      </c>
      <c r="G108" s="250">
        <f t="shared" ref="G108:AA108" si="84">G152+G504</f>
        <v>0</v>
      </c>
      <c r="H108" s="250">
        <f t="shared" si="84"/>
        <v>8.4879999999999693</v>
      </c>
      <c r="I108" s="250">
        <f t="shared" si="84"/>
        <v>8.19</v>
      </c>
      <c r="J108" s="250">
        <f t="shared" si="84"/>
        <v>29.535</v>
      </c>
      <c r="K108" s="250">
        <f t="shared" si="84"/>
        <v>40.911999999999992</v>
      </c>
      <c r="L108" s="250">
        <f t="shared" si="84"/>
        <v>33.9</v>
      </c>
      <c r="M108" s="250">
        <f t="shared" si="84"/>
        <v>117.07299999999999</v>
      </c>
      <c r="N108" s="250">
        <f t="shared" si="84"/>
        <v>113.33200000000001</v>
      </c>
      <c r="O108" s="250">
        <f t="shared" si="84"/>
        <v>86.85299999999998</v>
      </c>
      <c r="P108" s="250">
        <f t="shared" si="84"/>
        <v>150.37899999999996</v>
      </c>
      <c r="Q108" s="250">
        <f t="shared" si="84"/>
        <v>291.65000000000009</v>
      </c>
      <c r="R108" s="250">
        <f t="shared" si="84"/>
        <v>796.12900000000184</v>
      </c>
      <c r="S108" s="250">
        <f t="shared" si="84"/>
        <v>869.00900000000183</v>
      </c>
      <c r="T108" s="250">
        <f t="shared" si="84"/>
        <v>860.78899999999999</v>
      </c>
      <c r="U108" s="250">
        <f t="shared" si="84"/>
        <v>445.88300000000112</v>
      </c>
      <c r="V108" s="250">
        <f t="shared" si="84"/>
        <v>218.20700000000011</v>
      </c>
      <c r="W108" s="250">
        <f t="shared" si="84"/>
        <v>61.115000000000002</v>
      </c>
      <c r="X108" s="250">
        <f t="shared" si="84"/>
        <v>82.442000000000021</v>
      </c>
      <c r="Y108" s="250">
        <f t="shared" si="84"/>
        <v>15.062999999999999</v>
      </c>
      <c r="Z108" s="250">
        <f t="shared" si="84"/>
        <v>17.984000000000002</v>
      </c>
      <c r="AA108" s="262">
        <f t="shared" si="84"/>
        <v>34.22</v>
      </c>
      <c r="AB108" s="93"/>
    </row>
    <row r="109" spans="1:28" ht="19.5" customHeight="1" x14ac:dyDescent="0.15">
      <c r="A109" s="391" t="s">
        <v>119</v>
      </c>
      <c r="B109" s="394" t="s">
        <v>120</v>
      </c>
      <c r="C109" s="395"/>
      <c r="D109" s="396"/>
      <c r="E109" s="198" t="s">
        <v>184</v>
      </c>
      <c r="F109" s="248">
        <f>F110+F111</f>
        <v>4154.0300000000007</v>
      </c>
    </row>
    <row r="110" spans="1:28" ht="19.5" customHeight="1" x14ac:dyDescent="0.15">
      <c r="A110" s="392"/>
      <c r="B110" s="397" t="s">
        <v>206</v>
      </c>
      <c r="C110" s="398"/>
      <c r="D110" s="399"/>
      <c r="E110" s="189" t="s">
        <v>184</v>
      </c>
      <c r="F110" s="248">
        <f>F154+F506</f>
        <v>3343.2100000000005</v>
      </c>
    </row>
    <row r="111" spans="1:28" ht="19.5" customHeight="1" x14ac:dyDescent="0.15">
      <c r="A111" s="393"/>
      <c r="B111" s="397" t="s">
        <v>207</v>
      </c>
      <c r="C111" s="398"/>
      <c r="D111" s="399"/>
      <c r="E111" s="189" t="s">
        <v>184</v>
      </c>
      <c r="F111" s="248">
        <f>F155+F507</f>
        <v>810.82000000000016</v>
      </c>
    </row>
    <row r="112" spans="1:28" ht="19.5" customHeight="1" thickBot="1" x14ac:dyDescent="0.2">
      <c r="A112" s="400" t="s">
        <v>205</v>
      </c>
      <c r="B112" s="401"/>
      <c r="C112" s="401"/>
      <c r="D112" s="402"/>
      <c r="E112" s="203" t="s">
        <v>184</v>
      </c>
      <c r="F112" s="249">
        <f t="shared" ref="F112" si="85">F156+F508</f>
        <v>0.11</v>
      </c>
    </row>
    <row r="114" spans="1:28" ht="19.5" customHeight="1" x14ac:dyDescent="0.15">
      <c r="A114" s="88" t="s">
        <v>387</v>
      </c>
      <c r="F114" s="261" t="s">
        <v>541</v>
      </c>
    </row>
    <row r="115" spans="1:28" ht="19.5" customHeight="1" thickBot="1" x14ac:dyDescent="0.2">
      <c r="A115" s="388" t="s">
        <v>28</v>
      </c>
      <c r="B115" s="390"/>
      <c r="C115" s="390"/>
      <c r="D115" s="390"/>
      <c r="E115" s="390"/>
      <c r="F115" s="390"/>
      <c r="G115" s="390"/>
      <c r="H115" s="390"/>
      <c r="I115" s="390"/>
      <c r="J115" s="390"/>
      <c r="K115" s="390"/>
      <c r="L115" s="390"/>
      <c r="M115" s="390"/>
      <c r="N115" s="390"/>
      <c r="O115" s="390"/>
      <c r="P115" s="390"/>
      <c r="Q115" s="390"/>
      <c r="R115" s="390"/>
      <c r="S115" s="390"/>
      <c r="T115" s="390"/>
      <c r="U115" s="390"/>
      <c r="V115" s="390"/>
      <c r="W115" s="390"/>
      <c r="X115" s="390"/>
      <c r="Y115" s="390"/>
      <c r="Z115" s="390"/>
      <c r="AA115" s="390"/>
    </row>
    <row r="116" spans="1:28" ht="19.5" customHeight="1" x14ac:dyDescent="0.15">
      <c r="A116" s="185" t="s">
        <v>180</v>
      </c>
      <c r="B116" s="186"/>
      <c r="C116" s="186"/>
      <c r="D116" s="186"/>
      <c r="E116" s="186"/>
      <c r="F116" s="90" t="s">
        <v>181</v>
      </c>
      <c r="G116" s="91"/>
      <c r="H116" s="91"/>
      <c r="I116" s="91"/>
      <c r="J116" s="91"/>
      <c r="K116" s="91"/>
      <c r="L116" s="91"/>
      <c r="M116" s="91"/>
      <c r="N116" s="91"/>
      <c r="O116" s="91"/>
      <c r="P116" s="91"/>
      <c r="Q116" s="260"/>
      <c r="R116" s="92"/>
      <c r="S116" s="91"/>
      <c r="T116" s="91"/>
      <c r="U116" s="91"/>
      <c r="V116" s="91"/>
      <c r="W116" s="91"/>
      <c r="X116" s="91"/>
      <c r="Y116" s="91"/>
      <c r="Z116" s="91"/>
      <c r="AA116" s="324" t="s">
        <v>182</v>
      </c>
      <c r="AB116" s="93"/>
    </row>
    <row r="117" spans="1:28" ht="19.5" customHeight="1" x14ac:dyDescent="0.15">
      <c r="A117" s="187" t="s">
        <v>183</v>
      </c>
      <c r="B117" s="188"/>
      <c r="C117" s="188"/>
      <c r="D117" s="188"/>
      <c r="E117" s="189" t="s">
        <v>184</v>
      </c>
      <c r="F117" s="240">
        <f>F119+F153+F156</f>
        <v>58719.049999999996</v>
      </c>
      <c r="G117" s="256" t="s">
        <v>185</v>
      </c>
      <c r="H117" s="256" t="s">
        <v>186</v>
      </c>
      <c r="I117" s="256" t="s">
        <v>187</v>
      </c>
      <c r="J117" s="256" t="s">
        <v>188</v>
      </c>
      <c r="K117" s="256" t="s">
        <v>228</v>
      </c>
      <c r="L117" s="256" t="s">
        <v>229</v>
      </c>
      <c r="M117" s="256" t="s">
        <v>230</v>
      </c>
      <c r="N117" s="256" t="s">
        <v>231</v>
      </c>
      <c r="O117" s="256" t="s">
        <v>232</v>
      </c>
      <c r="P117" s="256" t="s">
        <v>233</v>
      </c>
      <c r="Q117" s="258" t="s">
        <v>234</v>
      </c>
      <c r="R117" s="257" t="s">
        <v>235</v>
      </c>
      <c r="S117" s="256" t="s">
        <v>236</v>
      </c>
      <c r="T117" s="256" t="s">
        <v>237</v>
      </c>
      <c r="U117" s="256" t="s">
        <v>238</v>
      </c>
      <c r="V117" s="256" t="s">
        <v>239</v>
      </c>
      <c r="W117" s="256" t="s">
        <v>42</v>
      </c>
      <c r="X117" s="256" t="s">
        <v>147</v>
      </c>
      <c r="Y117" s="256" t="s">
        <v>148</v>
      </c>
      <c r="Z117" s="256" t="s">
        <v>149</v>
      </c>
      <c r="AA117" s="325"/>
      <c r="AB117" s="93"/>
    </row>
    <row r="118" spans="1:28" ht="19.5" customHeight="1" x14ac:dyDescent="0.15">
      <c r="A118" s="190"/>
      <c r="B118" s="191"/>
      <c r="C118" s="191"/>
      <c r="D118" s="191"/>
      <c r="E118" s="189" t="s">
        <v>150</v>
      </c>
      <c r="F118" s="240">
        <f>F120</f>
        <v>12684.511000000002</v>
      </c>
      <c r="G118" s="254"/>
      <c r="H118" s="254"/>
      <c r="I118" s="254"/>
      <c r="J118" s="254"/>
      <c r="K118" s="254"/>
      <c r="L118" s="254"/>
      <c r="M118" s="254"/>
      <c r="N118" s="254"/>
      <c r="O118" s="254"/>
      <c r="P118" s="254"/>
      <c r="Q118" s="255"/>
      <c r="R118" s="94"/>
      <c r="S118" s="254"/>
      <c r="T118" s="254"/>
      <c r="U118" s="254"/>
      <c r="V118" s="254"/>
      <c r="W118" s="254"/>
      <c r="X118" s="254"/>
      <c r="Y118" s="254"/>
      <c r="Z118" s="254"/>
      <c r="AA118" s="325" t="s">
        <v>151</v>
      </c>
      <c r="AB118" s="93"/>
    </row>
    <row r="119" spans="1:28" ht="19.5" customHeight="1" x14ac:dyDescent="0.15">
      <c r="A119" s="192"/>
      <c r="B119" s="193" t="s">
        <v>152</v>
      </c>
      <c r="C119" s="188"/>
      <c r="D119" s="188"/>
      <c r="E119" s="189" t="s">
        <v>184</v>
      </c>
      <c r="F119" s="240">
        <f>SUM(G119:AA119)</f>
        <v>57169.189999999995</v>
      </c>
      <c r="G119" s="240">
        <f>G121+G139</f>
        <v>492.57000000000005</v>
      </c>
      <c r="H119" s="240">
        <f t="shared" ref="H119:AA120" si="86">H121+H139</f>
        <v>1572.76</v>
      </c>
      <c r="I119" s="240">
        <f t="shared" si="86"/>
        <v>741.47</v>
      </c>
      <c r="J119" s="240">
        <f t="shared" si="86"/>
        <v>759.93000000000006</v>
      </c>
      <c r="K119" s="240">
        <f t="shared" si="86"/>
        <v>1412.33</v>
      </c>
      <c r="L119" s="240">
        <f t="shared" si="86"/>
        <v>1786.05</v>
      </c>
      <c r="M119" s="240">
        <f t="shared" si="86"/>
        <v>2733.27</v>
      </c>
      <c r="N119" s="240">
        <f t="shared" si="86"/>
        <v>3560.7699999999995</v>
      </c>
      <c r="O119" s="240">
        <f t="shared" si="86"/>
        <v>4024.0400000000009</v>
      </c>
      <c r="P119" s="240">
        <f t="shared" si="86"/>
        <v>5166.87</v>
      </c>
      <c r="Q119" s="240">
        <f t="shared" si="86"/>
        <v>5551.8499999999985</v>
      </c>
      <c r="R119" s="240">
        <f t="shared" si="86"/>
        <v>9485.82</v>
      </c>
      <c r="S119" s="240">
        <f t="shared" si="86"/>
        <v>7852.7</v>
      </c>
      <c r="T119" s="240">
        <f t="shared" si="86"/>
        <v>6309.8799999999992</v>
      </c>
      <c r="U119" s="240">
        <f t="shared" si="86"/>
        <v>3043.3300000000004</v>
      </c>
      <c r="V119" s="240">
        <f t="shared" si="86"/>
        <v>1561</v>
      </c>
      <c r="W119" s="240">
        <f t="shared" si="86"/>
        <v>648.44000000000005</v>
      </c>
      <c r="X119" s="240">
        <f t="shared" si="86"/>
        <v>311.61</v>
      </c>
      <c r="Y119" s="240">
        <f t="shared" si="86"/>
        <v>68.78</v>
      </c>
      <c r="Z119" s="240">
        <f t="shared" si="86"/>
        <v>62.24</v>
      </c>
      <c r="AA119" s="264">
        <f t="shared" si="86"/>
        <v>23.48</v>
      </c>
      <c r="AB119" s="93"/>
    </row>
    <row r="120" spans="1:28" ht="19.5" customHeight="1" x14ac:dyDescent="0.15">
      <c r="A120" s="194"/>
      <c r="B120" s="195"/>
      <c r="C120" s="191"/>
      <c r="D120" s="191"/>
      <c r="E120" s="189" t="s">
        <v>150</v>
      </c>
      <c r="F120" s="240">
        <f t="shared" ref="F120:F152" si="87">SUM(G120:AA120)</f>
        <v>12684.511000000002</v>
      </c>
      <c r="G120" s="240">
        <f>G122+G140</f>
        <v>0</v>
      </c>
      <c r="H120" s="240">
        <f t="shared" si="86"/>
        <v>8.8709999999999702</v>
      </c>
      <c r="I120" s="240">
        <f t="shared" si="86"/>
        <v>19.513999999999999</v>
      </c>
      <c r="J120" s="240">
        <f t="shared" si="86"/>
        <v>57.656999999999996</v>
      </c>
      <c r="K120" s="240">
        <f t="shared" si="86"/>
        <v>195.238</v>
      </c>
      <c r="L120" s="240">
        <f t="shared" si="86"/>
        <v>332.75400000000008</v>
      </c>
      <c r="M120" s="240">
        <f t="shared" si="86"/>
        <v>534.83000000000004</v>
      </c>
      <c r="N120" s="240">
        <f t="shared" si="86"/>
        <v>837.30100000000016</v>
      </c>
      <c r="O120" s="240">
        <f t="shared" si="86"/>
        <v>1032.2339999999999</v>
      </c>
      <c r="P120" s="240">
        <f t="shared" si="86"/>
        <v>1318.4849999999999</v>
      </c>
      <c r="Q120" s="240">
        <f t="shared" si="86"/>
        <v>1449.7210000000002</v>
      </c>
      <c r="R120" s="240">
        <f t="shared" si="86"/>
        <v>2272.5050000000028</v>
      </c>
      <c r="S120" s="240">
        <f t="shared" si="86"/>
        <v>1861.8890000000004</v>
      </c>
      <c r="T120" s="240">
        <f t="shared" si="86"/>
        <v>1447.0280000000002</v>
      </c>
      <c r="U120" s="240">
        <f t="shared" si="86"/>
        <v>680.28300000000024</v>
      </c>
      <c r="V120" s="240">
        <f t="shared" si="86"/>
        <v>358.41200000000003</v>
      </c>
      <c r="W120" s="240">
        <f t="shared" si="86"/>
        <v>154.27800000000002</v>
      </c>
      <c r="X120" s="240">
        <f t="shared" si="86"/>
        <v>78.31</v>
      </c>
      <c r="Y120" s="240">
        <f t="shared" si="86"/>
        <v>21.274000000000001</v>
      </c>
      <c r="Z120" s="240">
        <f t="shared" si="86"/>
        <v>16.670000000000002</v>
      </c>
      <c r="AA120" s="264">
        <f t="shared" si="86"/>
        <v>7.2569999999999997</v>
      </c>
      <c r="AB120" s="93"/>
    </row>
    <row r="121" spans="1:28" ht="19.5" customHeight="1" x14ac:dyDescent="0.15">
      <c r="A121" s="194"/>
      <c r="B121" s="196"/>
      <c r="C121" s="193" t="s">
        <v>152</v>
      </c>
      <c r="D121" s="188"/>
      <c r="E121" s="189" t="s">
        <v>184</v>
      </c>
      <c r="F121" s="240">
        <f t="shared" si="87"/>
        <v>35617.75</v>
      </c>
      <c r="G121" s="240">
        <f>G123+G137</f>
        <v>474.97</v>
      </c>
      <c r="H121" s="240">
        <f t="shared" ref="H121:AA122" si="88">H123+H137</f>
        <v>512.74</v>
      </c>
      <c r="I121" s="240">
        <f t="shared" si="88"/>
        <v>561.77</v>
      </c>
      <c r="J121" s="240">
        <f t="shared" si="88"/>
        <v>466.84</v>
      </c>
      <c r="K121" s="240">
        <f t="shared" si="88"/>
        <v>1108.55</v>
      </c>
      <c r="L121" s="240">
        <f t="shared" si="88"/>
        <v>1575.73</v>
      </c>
      <c r="M121" s="240">
        <f t="shared" si="88"/>
        <v>1871.4299999999998</v>
      </c>
      <c r="N121" s="240">
        <f t="shared" si="88"/>
        <v>2821.3999999999996</v>
      </c>
      <c r="O121" s="240">
        <f t="shared" si="88"/>
        <v>3486.8400000000006</v>
      </c>
      <c r="P121" s="240">
        <f t="shared" si="88"/>
        <v>4285.97</v>
      </c>
      <c r="Q121" s="240">
        <f t="shared" si="88"/>
        <v>4356.4899999999989</v>
      </c>
      <c r="R121" s="240">
        <f t="shared" si="88"/>
        <v>5661.63</v>
      </c>
      <c r="S121" s="240">
        <f t="shared" si="88"/>
        <v>4078.3799999999997</v>
      </c>
      <c r="T121" s="240">
        <f t="shared" si="88"/>
        <v>2557.9099999999994</v>
      </c>
      <c r="U121" s="240">
        <f t="shared" si="88"/>
        <v>977.4</v>
      </c>
      <c r="V121" s="240">
        <f t="shared" si="88"/>
        <v>468.5</v>
      </c>
      <c r="W121" s="240">
        <f t="shared" si="88"/>
        <v>188.01999999999998</v>
      </c>
      <c r="X121" s="240">
        <f t="shared" si="88"/>
        <v>101.57000000000002</v>
      </c>
      <c r="Y121" s="240">
        <f t="shared" si="88"/>
        <v>29.090000000000003</v>
      </c>
      <c r="Z121" s="240">
        <f t="shared" si="88"/>
        <v>18.509999999999998</v>
      </c>
      <c r="AA121" s="264">
        <f t="shared" si="88"/>
        <v>14.010000000000002</v>
      </c>
      <c r="AB121" s="93"/>
    </row>
    <row r="122" spans="1:28" ht="19.5" customHeight="1" x14ac:dyDescent="0.15">
      <c r="A122" s="194"/>
      <c r="B122" s="197"/>
      <c r="C122" s="197"/>
      <c r="D122" s="191"/>
      <c r="E122" s="189" t="s">
        <v>150</v>
      </c>
      <c r="F122" s="240">
        <f t="shared" si="87"/>
        <v>9569.8860000000022</v>
      </c>
      <c r="G122" s="240">
        <f>G124+G138</f>
        <v>0</v>
      </c>
      <c r="H122" s="240">
        <f t="shared" si="88"/>
        <v>0.627</v>
      </c>
      <c r="I122" s="240">
        <f t="shared" si="88"/>
        <v>15.073</v>
      </c>
      <c r="J122" s="240">
        <f t="shared" si="88"/>
        <v>42.952999999999996</v>
      </c>
      <c r="K122" s="240">
        <f t="shared" si="88"/>
        <v>173.91900000000001</v>
      </c>
      <c r="L122" s="240">
        <f t="shared" si="88"/>
        <v>313.73700000000008</v>
      </c>
      <c r="M122" s="240">
        <f t="shared" si="88"/>
        <v>448.66400000000004</v>
      </c>
      <c r="N122" s="240">
        <f t="shared" si="88"/>
        <v>755.36600000000021</v>
      </c>
      <c r="O122" s="240">
        <f t="shared" si="88"/>
        <v>965.49699999999984</v>
      </c>
      <c r="P122" s="240">
        <f t="shared" si="88"/>
        <v>1196.184</v>
      </c>
      <c r="Q122" s="240">
        <f t="shared" si="88"/>
        <v>1264.7440000000001</v>
      </c>
      <c r="R122" s="240">
        <f t="shared" si="88"/>
        <v>1683.2950000000012</v>
      </c>
      <c r="S122" s="240">
        <f t="shared" si="88"/>
        <v>1255.136</v>
      </c>
      <c r="T122" s="240">
        <f t="shared" si="88"/>
        <v>823.71900000000005</v>
      </c>
      <c r="U122" s="240">
        <f t="shared" si="88"/>
        <v>333.27900000000017</v>
      </c>
      <c r="V122" s="240">
        <f t="shared" si="88"/>
        <v>167.196</v>
      </c>
      <c r="W122" s="240">
        <f t="shared" si="88"/>
        <v>68.983000000000004</v>
      </c>
      <c r="X122" s="240">
        <f t="shared" si="88"/>
        <v>37.714999999999996</v>
      </c>
      <c r="Y122" s="240">
        <f t="shared" si="88"/>
        <v>11.288</v>
      </c>
      <c r="Z122" s="240">
        <f t="shared" si="88"/>
        <v>7.423</v>
      </c>
      <c r="AA122" s="264">
        <f t="shared" si="88"/>
        <v>5.0879999999999992</v>
      </c>
      <c r="AB122" s="93"/>
    </row>
    <row r="123" spans="1:28" ht="19.5" customHeight="1" x14ac:dyDescent="0.15">
      <c r="A123" s="194"/>
      <c r="B123" s="198"/>
      <c r="C123" s="189"/>
      <c r="D123" s="189" t="s">
        <v>153</v>
      </c>
      <c r="E123" s="189" t="s">
        <v>184</v>
      </c>
      <c r="F123" s="240">
        <f t="shared" si="87"/>
        <v>34863.730000000003</v>
      </c>
      <c r="G123" s="240">
        <f>SUM(G125,G127,G129,G131,G133,G135)</f>
        <v>445.24</v>
      </c>
      <c r="H123" s="240">
        <f t="shared" ref="H123:AA124" si="89">SUM(H125,H127,H129,H131,H133,H135)</f>
        <v>433.89</v>
      </c>
      <c r="I123" s="240">
        <f t="shared" si="89"/>
        <v>428.04999999999995</v>
      </c>
      <c r="J123" s="240">
        <f t="shared" si="89"/>
        <v>358.03</v>
      </c>
      <c r="K123" s="240">
        <f t="shared" si="89"/>
        <v>997.18</v>
      </c>
      <c r="L123" s="240">
        <f t="shared" si="89"/>
        <v>1462.98</v>
      </c>
      <c r="M123" s="240">
        <f t="shared" si="89"/>
        <v>1836.6999999999998</v>
      </c>
      <c r="N123" s="240">
        <f t="shared" si="89"/>
        <v>2764.1699999999996</v>
      </c>
      <c r="O123" s="240">
        <f t="shared" si="89"/>
        <v>3446.0500000000006</v>
      </c>
      <c r="P123" s="240">
        <f t="shared" si="89"/>
        <v>4281.76</v>
      </c>
      <c r="Q123" s="240">
        <f t="shared" si="89"/>
        <v>4346.0899999999992</v>
      </c>
      <c r="R123" s="240">
        <f t="shared" si="89"/>
        <v>5656.68</v>
      </c>
      <c r="S123" s="240">
        <f t="shared" si="89"/>
        <v>4069.3099999999995</v>
      </c>
      <c r="T123" s="240">
        <f t="shared" si="89"/>
        <v>2548.0199999999995</v>
      </c>
      <c r="U123" s="240">
        <f t="shared" si="89"/>
        <v>973.07999999999993</v>
      </c>
      <c r="V123" s="240">
        <f t="shared" si="89"/>
        <v>466.11</v>
      </c>
      <c r="W123" s="240">
        <f t="shared" si="89"/>
        <v>187.20999999999998</v>
      </c>
      <c r="X123" s="240">
        <f t="shared" si="89"/>
        <v>101.57000000000002</v>
      </c>
      <c r="Y123" s="240">
        <f t="shared" si="89"/>
        <v>29.090000000000003</v>
      </c>
      <c r="Z123" s="240">
        <f t="shared" si="89"/>
        <v>18.509999999999998</v>
      </c>
      <c r="AA123" s="264">
        <f t="shared" si="89"/>
        <v>14.010000000000002</v>
      </c>
      <c r="AB123" s="93"/>
    </row>
    <row r="124" spans="1:28" ht="19.5" customHeight="1" x14ac:dyDescent="0.15">
      <c r="A124" s="194"/>
      <c r="B124" s="198" t="s">
        <v>154</v>
      </c>
      <c r="C124" s="198"/>
      <c r="D124" s="198"/>
      <c r="E124" s="189" t="s">
        <v>150</v>
      </c>
      <c r="F124" s="240">
        <f t="shared" si="87"/>
        <v>9517.3430000000026</v>
      </c>
      <c r="G124" s="240">
        <f>SUM(G126,G128,G130,G132,G134,G136)</f>
        <v>0</v>
      </c>
      <c r="H124" s="240">
        <f t="shared" si="89"/>
        <v>0</v>
      </c>
      <c r="I124" s="240">
        <f t="shared" si="89"/>
        <v>11.702</v>
      </c>
      <c r="J124" s="240">
        <f t="shared" si="89"/>
        <v>37.485999999999997</v>
      </c>
      <c r="K124" s="240">
        <f t="shared" si="89"/>
        <v>166.06</v>
      </c>
      <c r="L124" s="240">
        <f t="shared" si="89"/>
        <v>302.71000000000009</v>
      </c>
      <c r="M124" s="240">
        <f t="shared" si="89"/>
        <v>445.14900000000006</v>
      </c>
      <c r="N124" s="240">
        <f t="shared" si="89"/>
        <v>748.12800000000016</v>
      </c>
      <c r="O124" s="240">
        <f t="shared" si="89"/>
        <v>960.02999999999986</v>
      </c>
      <c r="P124" s="240">
        <f t="shared" si="89"/>
        <v>1195.307</v>
      </c>
      <c r="Q124" s="240">
        <f t="shared" si="89"/>
        <v>1262.9320000000002</v>
      </c>
      <c r="R124" s="240">
        <f t="shared" si="89"/>
        <v>1682.1770000000013</v>
      </c>
      <c r="S124" s="240">
        <f t="shared" si="89"/>
        <v>1253.56</v>
      </c>
      <c r="T124" s="240">
        <f t="shared" si="89"/>
        <v>821.98099999999999</v>
      </c>
      <c r="U124" s="240">
        <f t="shared" si="89"/>
        <v>332.75800000000015</v>
      </c>
      <c r="V124" s="240">
        <f t="shared" si="89"/>
        <v>166.95</v>
      </c>
      <c r="W124" s="240">
        <f t="shared" si="89"/>
        <v>68.899000000000001</v>
      </c>
      <c r="X124" s="240">
        <f t="shared" si="89"/>
        <v>37.714999999999996</v>
      </c>
      <c r="Y124" s="240">
        <f t="shared" si="89"/>
        <v>11.288</v>
      </c>
      <c r="Z124" s="240">
        <f t="shared" si="89"/>
        <v>7.423</v>
      </c>
      <c r="AA124" s="264">
        <f t="shared" si="89"/>
        <v>5.0879999999999992</v>
      </c>
      <c r="AB124" s="93"/>
    </row>
    <row r="125" spans="1:28" ht="19.5" customHeight="1" x14ac:dyDescent="0.15">
      <c r="A125" s="194" t="s">
        <v>155</v>
      </c>
      <c r="B125" s="198"/>
      <c r="C125" s="198" t="s">
        <v>10</v>
      </c>
      <c r="D125" s="189" t="s">
        <v>156</v>
      </c>
      <c r="E125" s="189" t="s">
        <v>184</v>
      </c>
      <c r="F125" s="240">
        <f t="shared" si="87"/>
        <v>20690.89</v>
      </c>
      <c r="G125" s="240">
        <f>SUM(G169,G213,G257,G301,G345,G389,G433)</f>
        <v>255.79000000000002</v>
      </c>
      <c r="H125" s="240">
        <f t="shared" ref="H125:AA125" si="90">SUM(H169,H213,H257,H301,H345,H389,H433)</f>
        <v>262.24</v>
      </c>
      <c r="I125" s="240">
        <f t="shared" si="90"/>
        <v>236.9</v>
      </c>
      <c r="J125" s="240">
        <f t="shared" si="90"/>
        <v>289.21999999999997</v>
      </c>
      <c r="K125" s="240">
        <f t="shared" si="90"/>
        <v>957.6099999999999</v>
      </c>
      <c r="L125" s="240">
        <f t="shared" si="90"/>
        <v>1420.25</v>
      </c>
      <c r="M125" s="240">
        <f t="shared" si="90"/>
        <v>1693.56</v>
      </c>
      <c r="N125" s="240">
        <f t="shared" si="90"/>
        <v>2344.8200000000002</v>
      </c>
      <c r="O125" s="240">
        <f t="shared" si="90"/>
        <v>2429.36</v>
      </c>
      <c r="P125" s="240">
        <f t="shared" si="90"/>
        <v>2418.11</v>
      </c>
      <c r="Q125" s="240">
        <f t="shared" si="90"/>
        <v>2001.7799999999997</v>
      </c>
      <c r="R125" s="240">
        <f t="shared" si="90"/>
        <v>2432.79</v>
      </c>
      <c r="S125" s="240">
        <f t="shared" si="90"/>
        <v>1722.3300000000002</v>
      </c>
      <c r="T125" s="240">
        <f t="shared" si="90"/>
        <v>1151.18</v>
      </c>
      <c r="U125" s="240">
        <f t="shared" si="90"/>
        <v>512.91</v>
      </c>
      <c r="V125" s="240">
        <f t="shared" si="90"/>
        <v>301.88</v>
      </c>
      <c r="W125" s="240">
        <f t="shared" si="90"/>
        <v>132.16</v>
      </c>
      <c r="X125" s="240">
        <f t="shared" si="90"/>
        <v>74.440000000000012</v>
      </c>
      <c r="Y125" s="240">
        <f t="shared" si="90"/>
        <v>25.6</v>
      </c>
      <c r="Z125" s="240">
        <f t="shared" si="90"/>
        <v>17.689999999999998</v>
      </c>
      <c r="AA125" s="264">
        <f t="shared" si="90"/>
        <v>10.270000000000001</v>
      </c>
      <c r="AB125" s="93"/>
    </row>
    <row r="126" spans="1:28" ht="19.5" customHeight="1" x14ac:dyDescent="0.15">
      <c r="A126" s="194"/>
      <c r="B126" s="198"/>
      <c r="C126" s="198"/>
      <c r="D126" s="198"/>
      <c r="E126" s="189" t="s">
        <v>150</v>
      </c>
      <c r="F126" s="240">
        <f t="shared" si="87"/>
        <v>6436.89</v>
      </c>
      <c r="G126" s="240">
        <f t="shared" ref="G126:AA126" si="91">SUM(G170,G214,G258,G302,G346,G390,G434)</f>
        <v>0</v>
      </c>
      <c r="H126" s="240">
        <f t="shared" si="91"/>
        <v>0</v>
      </c>
      <c r="I126" s="240">
        <f t="shared" si="91"/>
        <v>8.0990000000000002</v>
      </c>
      <c r="J126" s="240">
        <f t="shared" si="91"/>
        <v>34.702999999999989</v>
      </c>
      <c r="K126" s="240">
        <f t="shared" si="91"/>
        <v>162.845</v>
      </c>
      <c r="L126" s="240">
        <f t="shared" si="91"/>
        <v>298.34300000000007</v>
      </c>
      <c r="M126" s="240">
        <f t="shared" si="91"/>
        <v>423.92200000000008</v>
      </c>
      <c r="N126" s="240">
        <f t="shared" si="91"/>
        <v>679.98800000000017</v>
      </c>
      <c r="O126" s="240">
        <f t="shared" si="91"/>
        <v>776.6049999999999</v>
      </c>
      <c r="P126" s="240">
        <f t="shared" si="91"/>
        <v>821.17699999999979</v>
      </c>
      <c r="Q126" s="240">
        <f t="shared" si="91"/>
        <v>739.96999999999991</v>
      </c>
      <c r="R126" s="240">
        <f t="shared" si="91"/>
        <v>922.96600000000115</v>
      </c>
      <c r="S126" s="240">
        <f t="shared" si="91"/>
        <v>670.32</v>
      </c>
      <c r="T126" s="240">
        <f t="shared" si="91"/>
        <v>458.56499999999983</v>
      </c>
      <c r="U126" s="240">
        <f t="shared" si="91"/>
        <v>209.71900000000014</v>
      </c>
      <c r="V126" s="240">
        <f t="shared" si="91"/>
        <v>123.124</v>
      </c>
      <c r="W126" s="240">
        <f t="shared" si="91"/>
        <v>54.202000000000005</v>
      </c>
      <c r="X126" s="240">
        <f t="shared" si="91"/>
        <v>30.423999999999999</v>
      </c>
      <c r="Y126" s="240">
        <f t="shared" si="91"/>
        <v>10.443</v>
      </c>
      <c r="Z126" s="240">
        <f t="shared" si="91"/>
        <v>7.25</v>
      </c>
      <c r="AA126" s="264">
        <f t="shared" si="91"/>
        <v>4.2249999999999996</v>
      </c>
      <c r="AB126" s="93"/>
    </row>
    <row r="127" spans="1:28" ht="19.5" customHeight="1" x14ac:dyDescent="0.15">
      <c r="A127" s="194"/>
      <c r="B127" s="198"/>
      <c r="C127" s="198"/>
      <c r="D127" s="189" t="s">
        <v>157</v>
      </c>
      <c r="E127" s="189" t="s">
        <v>184</v>
      </c>
      <c r="F127" s="240">
        <f t="shared" si="87"/>
        <v>11698.330000000002</v>
      </c>
      <c r="G127" s="240">
        <f t="shared" ref="G127:AA127" si="92">SUM(G171,G215,G259,G303,G347,G391,G435)</f>
        <v>0.88</v>
      </c>
      <c r="H127" s="240">
        <f t="shared" si="92"/>
        <v>6.7</v>
      </c>
      <c r="I127" s="240">
        <f t="shared" si="92"/>
        <v>3.17</v>
      </c>
      <c r="J127" s="240">
        <f t="shared" si="92"/>
        <v>5.5399999999999991</v>
      </c>
      <c r="K127" s="240">
        <f t="shared" si="92"/>
        <v>17.55</v>
      </c>
      <c r="L127" s="240">
        <f t="shared" si="92"/>
        <v>23.63</v>
      </c>
      <c r="M127" s="240">
        <f t="shared" si="92"/>
        <v>113.33000000000001</v>
      </c>
      <c r="N127" s="240">
        <f t="shared" si="92"/>
        <v>394.04999999999995</v>
      </c>
      <c r="O127" s="240">
        <f t="shared" si="92"/>
        <v>1002.3599999999999</v>
      </c>
      <c r="P127" s="240">
        <f t="shared" si="92"/>
        <v>1824.92</v>
      </c>
      <c r="Q127" s="240">
        <f t="shared" si="92"/>
        <v>2150.34</v>
      </c>
      <c r="R127" s="240">
        <f t="shared" si="92"/>
        <v>2758.6500000000005</v>
      </c>
      <c r="S127" s="240">
        <f t="shared" si="92"/>
        <v>1815.2399999999998</v>
      </c>
      <c r="T127" s="240">
        <f t="shared" si="92"/>
        <v>1028.77</v>
      </c>
      <c r="U127" s="240">
        <f t="shared" si="92"/>
        <v>358.72</v>
      </c>
      <c r="V127" s="240">
        <f t="shared" si="92"/>
        <v>133.75000000000003</v>
      </c>
      <c r="W127" s="240">
        <f t="shared" si="92"/>
        <v>37.85</v>
      </c>
      <c r="X127" s="240">
        <f t="shared" si="92"/>
        <v>15.79</v>
      </c>
      <c r="Y127" s="240">
        <f t="shared" si="92"/>
        <v>3.49</v>
      </c>
      <c r="Z127" s="240">
        <f t="shared" si="92"/>
        <v>0.82</v>
      </c>
      <c r="AA127" s="264">
        <f t="shared" si="92"/>
        <v>2.7800000000000002</v>
      </c>
      <c r="AB127" s="93"/>
    </row>
    <row r="128" spans="1:28" ht="19.5" customHeight="1" x14ac:dyDescent="0.15">
      <c r="A128" s="194"/>
      <c r="B128" s="198"/>
      <c r="C128" s="198"/>
      <c r="D128" s="198"/>
      <c r="E128" s="189" t="s">
        <v>150</v>
      </c>
      <c r="F128" s="240">
        <f t="shared" si="87"/>
        <v>2570.4649999999992</v>
      </c>
      <c r="G128" s="240">
        <f t="shared" ref="G128:AA128" si="93">SUM(G172,G216,G260,G304,G348,G392,G436)</f>
        <v>0</v>
      </c>
      <c r="H128" s="240">
        <f t="shared" si="93"/>
        <v>0</v>
      </c>
      <c r="I128" s="240">
        <f t="shared" si="93"/>
        <v>9.0999999999999998E-2</v>
      </c>
      <c r="J128" s="240">
        <f t="shared" si="93"/>
        <v>0.38900000000000001</v>
      </c>
      <c r="K128" s="240">
        <f t="shared" si="93"/>
        <v>1.7550000000000001</v>
      </c>
      <c r="L128" s="240">
        <f t="shared" si="93"/>
        <v>2.8330000000000006</v>
      </c>
      <c r="M128" s="240">
        <f t="shared" si="93"/>
        <v>15.864000000000001</v>
      </c>
      <c r="N128" s="240">
        <f t="shared" si="93"/>
        <v>63.038999999999994</v>
      </c>
      <c r="O128" s="240">
        <f t="shared" si="93"/>
        <v>180.32300000000001</v>
      </c>
      <c r="P128" s="240">
        <f t="shared" si="93"/>
        <v>364.70700000000011</v>
      </c>
      <c r="Q128" s="240">
        <f t="shared" si="93"/>
        <v>472.58200000000011</v>
      </c>
      <c r="R128" s="240">
        <f t="shared" si="93"/>
        <v>634.10399999999981</v>
      </c>
      <c r="S128" s="240">
        <f t="shared" si="93"/>
        <v>434.6389999999999</v>
      </c>
      <c r="T128" s="240">
        <f t="shared" si="93"/>
        <v>257.16800000000012</v>
      </c>
      <c r="U128" s="240">
        <f t="shared" si="93"/>
        <v>92.768000000000001</v>
      </c>
      <c r="V128" s="240">
        <f t="shared" si="93"/>
        <v>34.695999999999998</v>
      </c>
      <c r="W128" s="240">
        <f t="shared" si="93"/>
        <v>9.8320000000000007</v>
      </c>
      <c r="X128" s="240">
        <f t="shared" si="93"/>
        <v>4.0730000000000004</v>
      </c>
      <c r="Y128" s="240">
        <f t="shared" si="93"/>
        <v>0.84499999999999997</v>
      </c>
      <c r="Z128" s="240">
        <f t="shared" si="93"/>
        <v>0.17299999999999999</v>
      </c>
      <c r="AA128" s="264">
        <f t="shared" si="93"/>
        <v>0.58400000000000007</v>
      </c>
      <c r="AB128" s="93"/>
    </row>
    <row r="129" spans="1:28" ht="19.5" customHeight="1" x14ac:dyDescent="0.15">
      <c r="A129" s="194"/>
      <c r="B129" s="198" t="s">
        <v>158</v>
      </c>
      <c r="C129" s="198" t="s">
        <v>159</v>
      </c>
      <c r="D129" s="189" t="s">
        <v>160</v>
      </c>
      <c r="E129" s="189" t="s">
        <v>184</v>
      </c>
      <c r="F129" s="240">
        <f t="shared" si="87"/>
        <v>40.99</v>
      </c>
      <c r="G129" s="240">
        <f t="shared" ref="G129:AA129" si="94">SUM(G173,G217,G261,G305,G349,G393,G437)</f>
        <v>0</v>
      </c>
      <c r="H129" s="240">
        <f t="shared" si="94"/>
        <v>1.24</v>
      </c>
      <c r="I129" s="240">
        <f t="shared" si="94"/>
        <v>0</v>
      </c>
      <c r="J129" s="240">
        <f t="shared" si="94"/>
        <v>0</v>
      </c>
      <c r="K129" s="240">
        <f t="shared" si="94"/>
        <v>0</v>
      </c>
      <c r="L129" s="240">
        <f t="shared" si="94"/>
        <v>0</v>
      </c>
      <c r="M129" s="240">
        <f t="shared" si="94"/>
        <v>0</v>
      </c>
      <c r="N129" s="240">
        <f t="shared" si="94"/>
        <v>1.1399999999999999</v>
      </c>
      <c r="O129" s="240">
        <f t="shared" si="94"/>
        <v>1.71</v>
      </c>
      <c r="P129" s="240">
        <f t="shared" si="94"/>
        <v>5.24</v>
      </c>
      <c r="Q129" s="240">
        <f t="shared" si="94"/>
        <v>0.82</v>
      </c>
      <c r="R129" s="240">
        <f t="shared" si="94"/>
        <v>7.21</v>
      </c>
      <c r="S129" s="240">
        <f t="shared" si="94"/>
        <v>7.49</v>
      </c>
      <c r="T129" s="240">
        <f t="shared" si="94"/>
        <v>0.22</v>
      </c>
      <c r="U129" s="240">
        <f t="shared" si="94"/>
        <v>3.81</v>
      </c>
      <c r="V129" s="240">
        <f t="shared" si="94"/>
        <v>0.43</v>
      </c>
      <c r="W129" s="240">
        <f t="shared" si="94"/>
        <v>7.04</v>
      </c>
      <c r="X129" s="240">
        <f t="shared" si="94"/>
        <v>4.6399999999999997</v>
      </c>
      <c r="Y129" s="240">
        <f t="shared" si="94"/>
        <v>0</v>
      </c>
      <c r="Z129" s="240">
        <f t="shared" si="94"/>
        <v>0</v>
      </c>
      <c r="AA129" s="264">
        <f t="shared" si="94"/>
        <v>0</v>
      </c>
      <c r="AB129" s="93"/>
    </row>
    <row r="130" spans="1:28" ht="19.5" customHeight="1" x14ac:dyDescent="0.15">
      <c r="A130" s="194"/>
      <c r="B130" s="198"/>
      <c r="C130" s="198"/>
      <c r="D130" s="198"/>
      <c r="E130" s="189" t="s">
        <v>150</v>
      </c>
      <c r="F130" s="240">
        <f t="shared" si="87"/>
        <v>9.370000000000001</v>
      </c>
      <c r="G130" s="240">
        <f t="shared" ref="G130:AA130" si="95">SUM(G174,G218,G262,G306,G350,G394,G438)</f>
        <v>0</v>
      </c>
      <c r="H130" s="240">
        <f t="shared" si="95"/>
        <v>0</v>
      </c>
      <c r="I130" s="240">
        <f t="shared" si="95"/>
        <v>0</v>
      </c>
      <c r="J130" s="240">
        <f t="shared" si="95"/>
        <v>0</v>
      </c>
      <c r="K130" s="240">
        <f t="shared" si="95"/>
        <v>0</v>
      </c>
      <c r="L130" s="240">
        <f t="shared" si="95"/>
        <v>0</v>
      </c>
      <c r="M130" s="240">
        <f t="shared" si="95"/>
        <v>0</v>
      </c>
      <c r="N130" s="240">
        <f t="shared" si="95"/>
        <v>0.182</v>
      </c>
      <c r="O130" s="240">
        <f t="shared" si="95"/>
        <v>0.307</v>
      </c>
      <c r="P130" s="240">
        <f t="shared" si="95"/>
        <v>1.048</v>
      </c>
      <c r="Q130" s="240">
        <f t="shared" si="95"/>
        <v>0.18099999999999999</v>
      </c>
      <c r="R130" s="240">
        <f t="shared" si="95"/>
        <v>1.66</v>
      </c>
      <c r="S130" s="240">
        <f t="shared" si="95"/>
        <v>1.7969999999999999</v>
      </c>
      <c r="T130" s="240">
        <f t="shared" si="95"/>
        <v>5.6000000000000001E-2</v>
      </c>
      <c r="U130" s="240">
        <f t="shared" si="95"/>
        <v>0.99299999999999999</v>
      </c>
      <c r="V130" s="240">
        <f t="shared" si="95"/>
        <v>0.112</v>
      </c>
      <c r="W130" s="240">
        <f t="shared" si="95"/>
        <v>1.8290000000000002</v>
      </c>
      <c r="X130" s="240">
        <f t="shared" si="95"/>
        <v>1.2050000000000001</v>
      </c>
      <c r="Y130" s="240">
        <f t="shared" si="95"/>
        <v>0</v>
      </c>
      <c r="Z130" s="240">
        <f t="shared" si="95"/>
        <v>0</v>
      </c>
      <c r="AA130" s="264">
        <f t="shared" si="95"/>
        <v>0</v>
      </c>
      <c r="AB130" s="93"/>
    </row>
    <row r="131" spans="1:28" ht="19.5" customHeight="1" x14ac:dyDescent="0.15">
      <c r="A131" s="194"/>
      <c r="B131" s="198"/>
      <c r="C131" s="198"/>
      <c r="D131" s="189" t="s">
        <v>161</v>
      </c>
      <c r="E131" s="189" t="s">
        <v>184</v>
      </c>
      <c r="F131" s="240">
        <f t="shared" si="87"/>
        <v>158.85000000000002</v>
      </c>
      <c r="G131" s="240">
        <f t="shared" ref="G131:AA131" si="96">SUM(G175,G219,G263,G307,G351,G395,G439)</f>
        <v>3.02</v>
      </c>
      <c r="H131" s="240">
        <f t="shared" si="96"/>
        <v>5.13</v>
      </c>
      <c r="I131" s="240">
        <f t="shared" si="96"/>
        <v>84.1</v>
      </c>
      <c r="J131" s="240">
        <f t="shared" si="96"/>
        <v>43.830000000000005</v>
      </c>
      <c r="K131" s="240">
        <f t="shared" si="96"/>
        <v>9.99</v>
      </c>
      <c r="L131" s="240">
        <f t="shared" si="96"/>
        <v>9.35</v>
      </c>
      <c r="M131" s="240">
        <f t="shared" si="96"/>
        <v>1.93</v>
      </c>
      <c r="N131" s="240">
        <f t="shared" si="96"/>
        <v>0</v>
      </c>
      <c r="O131" s="240">
        <f t="shared" si="96"/>
        <v>0.32</v>
      </c>
      <c r="P131" s="240">
        <f t="shared" si="96"/>
        <v>0</v>
      </c>
      <c r="Q131" s="240">
        <f t="shared" si="96"/>
        <v>0</v>
      </c>
      <c r="R131" s="240">
        <f t="shared" si="96"/>
        <v>0</v>
      </c>
      <c r="S131" s="240">
        <f t="shared" si="96"/>
        <v>0.22</v>
      </c>
      <c r="T131" s="240">
        <f t="shared" si="96"/>
        <v>0</v>
      </c>
      <c r="U131" s="240">
        <f t="shared" si="96"/>
        <v>0</v>
      </c>
      <c r="V131" s="240">
        <f t="shared" si="96"/>
        <v>0</v>
      </c>
      <c r="W131" s="240">
        <f t="shared" si="96"/>
        <v>0</v>
      </c>
      <c r="X131" s="240">
        <f t="shared" si="96"/>
        <v>0</v>
      </c>
      <c r="Y131" s="240">
        <f t="shared" si="96"/>
        <v>0</v>
      </c>
      <c r="Z131" s="240">
        <f t="shared" si="96"/>
        <v>0</v>
      </c>
      <c r="AA131" s="264">
        <f t="shared" si="96"/>
        <v>0.96</v>
      </c>
      <c r="AB131" s="93"/>
    </row>
    <row r="132" spans="1:28" ht="19.5" customHeight="1" x14ac:dyDescent="0.15">
      <c r="A132" s="194"/>
      <c r="B132" s="198"/>
      <c r="C132" s="198"/>
      <c r="D132" s="198"/>
      <c r="E132" s="189" t="s">
        <v>150</v>
      </c>
      <c r="F132" s="240">
        <f t="shared" si="87"/>
        <v>1.6240000000000001</v>
      </c>
      <c r="G132" s="240">
        <f t="shared" ref="G132:AA132" si="97">SUM(G176,G220,G264,G308,G352,G396,G440)</f>
        <v>0</v>
      </c>
      <c r="H132" s="240">
        <f t="shared" si="97"/>
        <v>0</v>
      </c>
      <c r="I132" s="240">
        <f t="shared" si="97"/>
        <v>0</v>
      </c>
      <c r="J132" s="240">
        <f t="shared" si="97"/>
        <v>0.52600000000000002</v>
      </c>
      <c r="K132" s="240">
        <f t="shared" si="97"/>
        <v>0.26200000000000001</v>
      </c>
      <c r="L132" s="240">
        <f t="shared" si="97"/>
        <v>0.36299999999999999</v>
      </c>
      <c r="M132" s="240">
        <f t="shared" si="97"/>
        <v>0.111</v>
      </c>
      <c r="N132" s="240">
        <f t="shared" si="97"/>
        <v>0</v>
      </c>
      <c r="O132" s="240">
        <f t="shared" si="97"/>
        <v>3.3000000000000002E-2</v>
      </c>
      <c r="P132" s="240">
        <f t="shared" si="97"/>
        <v>0</v>
      </c>
      <c r="Q132" s="240">
        <f t="shared" si="97"/>
        <v>0</v>
      </c>
      <c r="R132" s="240">
        <f t="shared" si="97"/>
        <v>0</v>
      </c>
      <c r="S132" s="240">
        <f t="shared" si="97"/>
        <v>0.05</v>
      </c>
      <c r="T132" s="240">
        <f t="shared" si="97"/>
        <v>0</v>
      </c>
      <c r="U132" s="240">
        <f t="shared" si="97"/>
        <v>0</v>
      </c>
      <c r="V132" s="240">
        <f t="shared" si="97"/>
        <v>0</v>
      </c>
      <c r="W132" s="240">
        <f t="shared" si="97"/>
        <v>0</v>
      </c>
      <c r="X132" s="240">
        <f t="shared" si="97"/>
        <v>0</v>
      </c>
      <c r="Y132" s="240">
        <f t="shared" si="97"/>
        <v>0</v>
      </c>
      <c r="Z132" s="240">
        <f t="shared" si="97"/>
        <v>0</v>
      </c>
      <c r="AA132" s="264">
        <f t="shared" si="97"/>
        <v>0.27900000000000003</v>
      </c>
      <c r="AB132" s="93"/>
    </row>
    <row r="133" spans="1:28" ht="19.5" customHeight="1" x14ac:dyDescent="0.15">
      <c r="A133" s="194"/>
      <c r="B133" s="198"/>
      <c r="C133" s="198" t="s">
        <v>162</v>
      </c>
      <c r="D133" s="189" t="s">
        <v>163</v>
      </c>
      <c r="E133" s="189" t="s">
        <v>184</v>
      </c>
      <c r="F133" s="240">
        <f t="shared" si="87"/>
        <v>2264.4799999999996</v>
      </c>
      <c r="G133" s="240">
        <f t="shared" ref="G133:AA133" si="98">SUM(G177,G221,G265,G309,G353,G397,G441)</f>
        <v>184.89</v>
      </c>
      <c r="H133" s="240">
        <f t="shared" si="98"/>
        <v>158.57999999999996</v>
      </c>
      <c r="I133" s="240">
        <f t="shared" si="98"/>
        <v>103.76999999999998</v>
      </c>
      <c r="J133" s="240">
        <f t="shared" si="98"/>
        <v>19.02</v>
      </c>
      <c r="K133" s="240">
        <f t="shared" si="98"/>
        <v>8.4499999999999993</v>
      </c>
      <c r="L133" s="240">
        <f t="shared" si="98"/>
        <v>6.5299999999999994</v>
      </c>
      <c r="M133" s="240">
        <f t="shared" si="98"/>
        <v>27.51</v>
      </c>
      <c r="N133" s="240">
        <f t="shared" si="98"/>
        <v>22.969999999999995</v>
      </c>
      <c r="O133" s="240">
        <f t="shared" si="98"/>
        <v>11.73</v>
      </c>
      <c r="P133" s="240">
        <f t="shared" si="98"/>
        <v>33.42</v>
      </c>
      <c r="Q133" s="240">
        <f t="shared" si="98"/>
        <v>193.15</v>
      </c>
      <c r="R133" s="240">
        <f t="shared" si="98"/>
        <v>458.03000000000003</v>
      </c>
      <c r="S133" s="240">
        <f t="shared" si="98"/>
        <v>524.03</v>
      </c>
      <c r="T133" s="240">
        <f t="shared" si="98"/>
        <v>367.85</v>
      </c>
      <c r="U133" s="240">
        <f t="shared" si="98"/>
        <v>97.64</v>
      </c>
      <c r="V133" s="240">
        <f t="shared" si="98"/>
        <v>30.05</v>
      </c>
      <c r="W133" s="240">
        <f t="shared" si="98"/>
        <v>10.16</v>
      </c>
      <c r="X133" s="240">
        <f t="shared" si="98"/>
        <v>6.7</v>
      </c>
      <c r="Y133" s="240">
        <f t="shared" si="98"/>
        <v>0</v>
      </c>
      <c r="Z133" s="240">
        <f t="shared" si="98"/>
        <v>0</v>
      </c>
      <c r="AA133" s="264">
        <f t="shared" si="98"/>
        <v>0</v>
      </c>
      <c r="AB133" s="93"/>
    </row>
    <row r="134" spans="1:28" ht="19.5" customHeight="1" x14ac:dyDescent="0.15">
      <c r="A134" s="194"/>
      <c r="B134" s="198" t="s">
        <v>20</v>
      </c>
      <c r="C134" s="198"/>
      <c r="D134" s="198"/>
      <c r="E134" s="189" t="s">
        <v>150</v>
      </c>
      <c r="F134" s="240">
        <f t="shared" si="87"/>
        <v>498.58400000000006</v>
      </c>
      <c r="G134" s="240">
        <f t="shared" ref="G134:AA134" si="99">SUM(G178,G222,G266,G310,G354,G398,G442)</f>
        <v>0</v>
      </c>
      <c r="H134" s="240">
        <f t="shared" si="99"/>
        <v>0</v>
      </c>
      <c r="I134" s="240">
        <f t="shared" si="99"/>
        <v>3.512</v>
      </c>
      <c r="J134" s="240">
        <f t="shared" si="99"/>
        <v>1.863</v>
      </c>
      <c r="K134" s="240">
        <f t="shared" si="99"/>
        <v>1.101</v>
      </c>
      <c r="L134" s="240">
        <f t="shared" si="99"/>
        <v>1.0450000000000002</v>
      </c>
      <c r="M134" s="240">
        <f t="shared" si="99"/>
        <v>5.2309999999999999</v>
      </c>
      <c r="N134" s="240">
        <f t="shared" si="99"/>
        <v>4.827</v>
      </c>
      <c r="O134" s="240">
        <f t="shared" si="99"/>
        <v>2.7020000000000004</v>
      </c>
      <c r="P134" s="240">
        <f t="shared" si="99"/>
        <v>8.3659999999999997</v>
      </c>
      <c r="Q134" s="240">
        <f t="shared" si="99"/>
        <v>50.198999999999991</v>
      </c>
      <c r="R134" s="240">
        <f t="shared" si="99"/>
        <v>123.44700000000002</v>
      </c>
      <c r="S134" s="240">
        <f t="shared" si="99"/>
        <v>146.75400000000002</v>
      </c>
      <c r="T134" s="240">
        <f t="shared" si="99"/>
        <v>106.19200000000001</v>
      </c>
      <c r="U134" s="240">
        <f t="shared" si="99"/>
        <v>29.278000000000002</v>
      </c>
      <c r="V134" s="240">
        <f t="shared" si="99"/>
        <v>9.0180000000000007</v>
      </c>
      <c r="W134" s="240">
        <f t="shared" si="99"/>
        <v>3.036</v>
      </c>
      <c r="X134" s="240">
        <f t="shared" si="99"/>
        <v>2.0129999999999999</v>
      </c>
      <c r="Y134" s="240">
        <f t="shared" si="99"/>
        <v>0</v>
      </c>
      <c r="Z134" s="240">
        <f t="shared" si="99"/>
        <v>0</v>
      </c>
      <c r="AA134" s="264">
        <f t="shared" si="99"/>
        <v>0</v>
      </c>
      <c r="AB134" s="93"/>
    </row>
    <row r="135" spans="1:28" ht="19.5" customHeight="1" x14ac:dyDescent="0.15">
      <c r="A135" s="194"/>
      <c r="B135" s="198"/>
      <c r="C135" s="198"/>
      <c r="D135" s="189" t="s">
        <v>164</v>
      </c>
      <c r="E135" s="189" t="s">
        <v>184</v>
      </c>
      <c r="F135" s="240">
        <f t="shared" si="87"/>
        <v>10.19</v>
      </c>
      <c r="G135" s="240">
        <f t="shared" ref="G135:AA135" si="100">SUM(G179,G223,G267,G311,G355,G399,G443)</f>
        <v>0.66</v>
      </c>
      <c r="H135" s="240">
        <f t="shared" si="100"/>
        <v>0</v>
      </c>
      <c r="I135" s="240">
        <f t="shared" si="100"/>
        <v>0.11</v>
      </c>
      <c r="J135" s="240">
        <f t="shared" si="100"/>
        <v>0.42000000000000004</v>
      </c>
      <c r="K135" s="240">
        <f t="shared" si="100"/>
        <v>3.58</v>
      </c>
      <c r="L135" s="240">
        <f t="shared" si="100"/>
        <v>3.2199999999999998</v>
      </c>
      <c r="M135" s="240">
        <f t="shared" si="100"/>
        <v>0.37</v>
      </c>
      <c r="N135" s="240">
        <f t="shared" si="100"/>
        <v>1.19</v>
      </c>
      <c r="O135" s="240">
        <f t="shared" si="100"/>
        <v>0.57000000000000006</v>
      </c>
      <c r="P135" s="240">
        <f t="shared" si="100"/>
        <v>7.0000000000000007E-2</v>
      </c>
      <c r="Q135" s="240">
        <f t="shared" si="100"/>
        <v>0</v>
      </c>
      <c r="R135" s="240">
        <f t="shared" si="100"/>
        <v>0</v>
      </c>
      <c r="S135" s="240">
        <f t="shared" si="100"/>
        <v>0</v>
      </c>
      <c r="T135" s="240">
        <f t="shared" si="100"/>
        <v>0</v>
      </c>
      <c r="U135" s="240">
        <f t="shared" si="100"/>
        <v>0</v>
      </c>
      <c r="V135" s="240">
        <f t="shared" si="100"/>
        <v>0</v>
      </c>
      <c r="W135" s="240">
        <f t="shared" si="100"/>
        <v>0</v>
      </c>
      <c r="X135" s="240">
        <f t="shared" si="100"/>
        <v>0</v>
      </c>
      <c r="Y135" s="240">
        <f t="shared" si="100"/>
        <v>0</v>
      </c>
      <c r="Z135" s="240">
        <f t="shared" si="100"/>
        <v>0</v>
      </c>
      <c r="AA135" s="264">
        <f t="shared" si="100"/>
        <v>0</v>
      </c>
      <c r="AB135" s="93"/>
    </row>
    <row r="136" spans="1:28" ht="19.5" customHeight="1" x14ac:dyDescent="0.15">
      <c r="A136" s="194" t="s">
        <v>227</v>
      </c>
      <c r="B136" s="198"/>
      <c r="C136" s="198"/>
      <c r="D136" s="198"/>
      <c r="E136" s="189" t="s">
        <v>150</v>
      </c>
      <c r="F136" s="240">
        <f t="shared" si="87"/>
        <v>0.41</v>
      </c>
      <c r="G136" s="240">
        <f t="shared" ref="G136:AA136" si="101">SUM(G180,G224,G268,G312,G356,G400,G444)</f>
        <v>0</v>
      </c>
      <c r="H136" s="240">
        <f t="shared" si="101"/>
        <v>0</v>
      </c>
      <c r="I136" s="240">
        <f t="shared" si="101"/>
        <v>0</v>
      </c>
      <c r="J136" s="240">
        <f t="shared" si="101"/>
        <v>5.0000000000000001E-3</v>
      </c>
      <c r="K136" s="240">
        <f t="shared" si="101"/>
        <v>9.6999999999999989E-2</v>
      </c>
      <c r="L136" s="240">
        <f t="shared" si="101"/>
        <v>0.126</v>
      </c>
      <c r="M136" s="240">
        <f t="shared" si="101"/>
        <v>2.0999999999999998E-2</v>
      </c>
      <c r="N136" s="240">
        <f t="shared" si="101"/>
        <v>9.1999999999999998E-2</v>
      </c>
      <c r="O136" s="240">
        <f t="shared" si="101"/>
        <v>0.06</v>
      </c>
      <c r="P136" s="240">
        <f t="shared" si="101"/>
        <v>8.9999999999999993E-3</v>
      </c>
      <c r="Q136" s="240">
        <f t="shared" si="101"/>
        <v>0</v>
      </c>
      <c r="R136" s="240">
        <f t="shared" si="101"/>
        <v>0</v>
      </c>
      <c r="S136" s="240">
        <f t="shared" si="101"/>
        <v>0</v>
      </c>
      <c r="T136" s="240">
        <f t="shared" si="101"/>
        <v>0</v>
      </c>
      <c r="U136" s="240">
        <f t="shared" si="101"/>
        <v>0</v>
      </c>
      <c r="V136" s="240">
        <f t="shared" si="101"/>
        <v>0</v>
      </c>
      <c r="W136" s="240">
        <f t="shared" si="101"/>
        <v>0</v>
      </c>
      <c r="X136" s="240">
        <f t="shared" si="101"/>
        <v>0</v>
      </c>
      <c r="Y136" s="240">
        <f t="shared" si="101"/>
        <v>0</v>
      </c>
      <c r="Z136" s="240">
        <f t="shared" si="101"/>
        <v>0</v>
      </c>
      <c r="AA136" s="264">
        <f t="shared" si="101"/>
        <v>0</v>
      </c>
      <c r="AB136" s="93"/>
    </row>
    <row r="137" spans="1:28" ht="19.5" customHeight="1" x14ac:dyDescent="0.15">
      <c r="A137" s="194"/>
      <c r="B137" s="197"/>
      <c r="C137" s="193" t="s">
        <v>165</v>
      </c>
      <c r="D137" s="188"/>
      <c r="E137" s="189" t="s">
        <v>184</v>
      </c>
      <c r="F137" s="240">
        <f t="shared" si="87"/>
        <v>754.0200000000001</v>
      </c>
      <c r="G137" s="240">
        <f t="shared" ref="G137:AA137" si="102">SUM(G181,G225,G269,G313,G357,G401,G445)</f>
        <v>29.729999999999997</v>
      </c>
      <c r="H137" s="240">
        <f t="shared" si="102"/>
        <v>78.849999999999994</v>
      </c>
      <c r="I137" s="240">
        <f t="shared" si="102"/>
        <v>133.71999999999997</v>
      </c>
      <c r="J137" s="240">
        <f t="shared" si="102"/>
        <v>108.81</v>
      </c>
      <c r="K137" s="240">
        <f t="shared" si="102"/>
        <v>111.37</v>
      </c>
      <c r="L137" s="240">
        <f t="shared" si="102"/>
        <v>112.75</v>
      </c>
      <c r="M137" s="240">
        <f t="shared" si="102"/>
        <v>34.730000000000004</v>
      </c>
      <c r="N137" s="240">
        <f t="shared" si="102"/>
        <v>57.23</v>
      </c>
      <c r="O137" s="240">
        <f t="shared" si="102"/>
        <v>40.79</v>
      </c>
      <c r="P137" s="240">
        <f t="shared" si="102"/>
        <v>4.21</v>
      </c>
      <c r="Q137" s="240">
        <f t="shared" si="102"/>
        <v>10.4</v>
      </c>
      <c r="R137" s="240">
        <f t="shared" si="102"/>
        <v>4.9499999999999993</v>
      </c>
      <c r="S137" s="240">
        <f t="shared" si="102"/>
        <v>9.07</v>
      </c>
      <c r="T137" s="240">
        <f t="shared" si="102"/>
        <v>9.89</v>
      </c>
      <c r="U137" s="240">
        <f t="shared" si="102"/>
        <v>4.32</v>
      </c>
      <c r="V137" s="240">
        <f t="shared" si="102"/>
        <v>2.39</v>
      </c>
      <c r="W137" s="240">
        <f t="shared" si="102"/>
        <v>0.81</v>
      </c>
      <c r="X137" s="240">
        <f t="shared" si="102"/>
        <v>0</v>
      </c>
      <c r="Y137" s="240">
        <f t="shared" si="102"/>
        <v>0</v>
      </c>
      <c r="Z137" s="240">
        <f t="shared" si="102"/>
        <v>0</v>
      </c>
      <c r="AA137" s="264">
        <f t="shared" si="102"/>
        <v>0</v>
      </c>
      <c r="AB137" s="93"/>
    </row>
    <row r="138" spans="1:28" ht="19.5" customHeight="1" x14ac:dyDescent="0.15">
      <c r="A138" s="194"/>
      <c r="B138" s="197"/>
      <c r="C138" s="197"/>
      <c r="D138" s="191"/>
      <c r="E138" s="189" t="s">
        <v>150</v>
      </c>
      <c r="F138" s="240">
        <f t="shared" si="87"/>
        <v>52.543000000000006</v>
      </c>
      <c r="G138" s="240">
        <f t="shared" ref="G138:AA138" si="103">SUM(G182,G226,G270,G314,G358,G402,G446)</f>
        <v>0</v>
      </c>
      <c r="H138" s="240">
        <f t="shared" si="103"/>
        <v>0.627</v>
      </c>
      <c r="I138" s="240">
        <f t="shared" si="103"/>
        <v>3.371</v>
      </c>
      <c r="J138" s="240">
        <f t="shared" si="103"/>
        <v>5.4669999999999996</v>
      </c>
      <c r="K138" s="240">
        <f t="shared" si="103"/>
        <v>7.859</v>
      </c>
      <c r="L138" s="240">
        <f t="shared" si="103"/>
        <v>11.026999999999999</v>
      </c>
      <c r="M138" s="240">
        <f t="shared" si="103"/>
        <v>3.5150000000000001</v>
      </c>
      <c r="N138" s="240">
        <f t="shared" si="103"/>
        <v>7.2379999999999995</v>
      </c>
      <c r="O138" s="240">
        <f t="shared" si="103"/>
        <v>5.4669999999999996</v>
      </c>
      <c r="P138" s="240">
        <f t="shared" si="103"/>
        <v>0.877</v>
      </c>
      <c r="Q138" s="240">
        <f t="shared" si="103"/>
        <v>1.8120000000000003</v>
      </c>
      <c r="R138" s="240">
        <f t="shared" si="103"/>
        <v>1.1180000000000001</v>
      </c>
      <c r="S138" s="240">
        <f t="shared" si="103"/>
        <v>1.5760000000000001</v>
      </c>
      <c r="T138" s="240">
        <f t="shared" si="103"/>
        <v>1.738</v>
      </c>
      <c r="U138" s="240">
        <f t="shared" si="103"/>
        <v>0.52100000000000002</v>
      </c>
      <c r="V138" s="240">
        <f t="shared" si="103"/>
        <v>0.246</v>
      </c>
      <c r="W138" s="240">
        <f t="shared" si="103"/>
        <v>8.4000000000000005E-2</v>
      </c>
      <c r="X138" s="240">
        <f t="shared" si="103"/>
        <v>0</v>
      </c>
      <c r="Y138" s="240">
        <f t="shared" si="103"/>
        <v>0</v>
      </c>
      <c r="Z138" s="240">
        <f t="shared" si="103"/>
        <v>0</v>
      </c>
      <c r="AA138" s="264">
        <f t="shared" si="103"/>
        <v>0</v>
      </c>
      <c r="AB138" s="93"/>
    </row>
    <row r="139" spans="1:28" ht="19.5" customHeight="1" x14ac:dyDescent="0.15">
      <c r="A139" s="194"/>
      <c r="B139" s="196"/>
      <c r="C139" s="193" t="s">
        <v>152</v>
      </c>
      <c r="D139" s="188"/>
      <c r="E139" s="189" t="s">
        <v>184</v>
      </c>
      <c r="F139" s="240">
        <f t="shared" si="87"/>
        <v>21551.439999999999</v>
      </c>
      <c r="G139" s="240">
        <f>G141+G151</f>
        <v>17.600000000000001</v>
      </c>
      <c r="H139" s="240">
        <f t="shared" ref="H139:AA140" si="104">H141+H151</f>
        <v>1060.02</v>
      </c>
      <c r="I139" s="240">
        <f t="shared" si="104"/>
        <v>179.70000000000002</v>
      </c>
      <c r="J139" s="240">
        <f t="shared" si="104"/>
        <v>293.09000000000003</v>
      </c>
      <c r="K139" s="240">
        <f t="shared" si="104"/>
        <v>303.78000000000003</v>
      </c>
      <c r="L139" s="240">
        <f t="shared" si="104"/>
        <v>210.32000000000002</v>
      </c>
      <c r="M139" s="240">
        <f t="shared" si="104"/>
        <v>861.84</v>
      </c>
      <c r="N139" s="240">
        <f t="shared" si="104"/>
        <v>739.37</v>
      </c>
      <c r="O139" s="240">
        <f t="shared" si="104"/>
        <v>537.20000000000005</v>
      </c>
      <c r="P139" s="240">
        <f t="shared" si="104"/>
        <v>880.9</v>
      </c>
      <c r="Q139" s="240">
        <f t="shared" si="104"/>
        <v>1195.3600000000001</v>
      </c>
      <c r="R139" s="240">
        <f t="shared" si="104"/>
        <v>3824.1899999999996</v>
      </c>
      <c r="S139" s="240">
        <f t="shared" si="104"/>
        <v>3774.32</v>
      </c>
      <c r="T139" s="240">
        <f t="shared" si="104"/>
        <v>3751.97</v>
      </c>
      <c r="U139" s="240">
        <f t="shared" si="104"/>
        <v>2065.9300000000003</v>
      </c>
      <c r="V139" s="240">
        <f t="shared" si="104"/>
        <v>1092.5</v>
      </c>
      <c r="W139" s="240">
        <f t="shared" si="104"/>
        <v>460.42</v>
      </c>
      <c r="X139" s="240">
        <f t="shared" si="104"/>
        <v>210.04</v>
      </c>
      <c r="Y139" s="240">
        <f t="shared" si="104"/>
        <v>39.690000000000005</v>
      </c>
      <c r="Z139" s="240">
        <f t="shared" si="104"/>
        <v>43.730000000000004</v>
      </c>
      <c r="AA139" s="264">
        <f t="shared" si="104"/>
        <v>9.4699999999999989</v>
      </c>
      <c r="AB139" s="93"/>
    </row>
    <row r="140" spans="1:28" ht="19.5" customHeight="1" x14ac:dyDescent="0.15">
      <c r="A140" s="194"/>
      <c r="B140" s="197"/>
      <c r="C140" s="197"/>
      <c r="D140" s="191"/>
      <c r="E140" s="189" t="s">
        <v>150</v>
      </c>
      <c r="F140" s="240">
        <f t="shared" si="87"/>
        <v>3114.6250000000014</v>
      </c>
      <c r="G140" s="240">
        <f>G142+G152</f>
        <v>0</v>
      </c>
      <c r="H140" s="240">
        <f t="shared" si="104"/>
        <v>8.2439999999999696</v>
      </c>
      <c r="I140" s="240">
        <f t="shared" si="104"/>
        <v>4.4409999999999998</v>
      </c>
      <c r="J140" s="240">
        <f t="shared" si="104"/>
        <v>14.704000000000001</v>
      </c>
      <c r="K140" s="240">
        <f t="shared" si="104"/>
        <v>21.318999999999996</v>
      </c>
      <c r="L140" s="240">
        <f t="shared" si="104"/>
        <v>19.016999999999999</v>
      </c>
      <c r="M140" s="240">
        <f t="shared" si="104"/>
        <v>86.165999999999997</v>
      </c>
      <c r="N140" s="240">
        <f t="shared" si="104"/>
        <v>81.935000000000002</v>
      </c>
      <c r="O140" s="240">
        <f t="shared" si="104"/>
        <v>66.736999999999995</v>
      </c>
      <c r="P140" s="240">
        <f t="shared" si="104"/>
        <v>122.30100000000002</v>
      </c>
      <c r="Q140" s="240">
        <f t="shared" si="104"/>
        <v>184.977</v>
      </c>
      <c r="R140" s="240">
        <f t="shared" si="104"/>
        <v>589.21000000000151</v>
      </c>
      <c r="S140" s="240">
        <f t="shared" si="104"/>
        <v>606.75300000000038</v>
      </c>
      <c r="T140" s="240">
        <f t="shared" si="104"/>
        <v>623.30900000000008</v>
      </c>
      <c r="U140" s="240">
        <f t="shared" si="104"/>
        <v>347.00400000000008</v>
      </c>
      <c r="V140" s="240">
        <f t="shared" si="104"/>
        <v>191.21600000000001</v>
      </c>
      <c r="W140" s="240">
        <f t="shared" si="104"/>
        <v>85.295000000000002</v>
      </c>
      <c r="X140" s="240">
        <f t="shared" si="104"/>
        <v>40.594999999999999</v>
      </c>
      <c r="Y140" s="240">
        <f t="shared" si="104"/>
        <v>9.9860000000000007</v>
      </c>
      <c r="Z140" s="240">
        <f t="shared" si="104"/>
        <v>9.2469999999999999</v>
      </c>
      <c r="AA140" s="264">
        <f t="shared" si="104"/>
        <v>2.169</v>
      </c>
      <c r="AB140" s="93"/>
    </row>
    <row r="141" spans="1:28" ht="19.5" customHeight="1" x14ac:dyDescent="0.15">
      <c r="A141" s="194"/>
      <c r="B141" s="198" t="s">
        <v>94</v>
      </c>
      <c r="C141" s="189"/>
      <c r="D141" s="189" t="s">
        <v>153</v>
      </c>
      <c r="E141" s="189" t="s">
        <v>184</v>
      </c>
      <c r="F141" s="240">
        <f t="shared" si="87"/>
        <v>3881.0499999999997</v>
      </c>
      <c r="G141" s="240">
        <f>SUM(G143,G145,G147,G149)</f>
        <v>0</v>
      </c>
      <c r="H141" s="240">
        <f t="shared" ref="H141:AA142" si="105">SUM(H143,H145,H147,H149)</f>
        <v>0</v>
      </c>
      <c r="I141" s="240">
        <f t="shared" si="105"/>
        <v>0</v>
      </c>
      <c r="J141" s="240">
        <f t="shared" si="105"/>
        <v>0.66</v>
      </c>
      <c r="K141" s="240">
        <f t="shared" si="105"/>
        <v>0</v>
      </c>
      <c r="L141" s="240">
        <f t="shared" si="105"/>
        <v>8.33</v>
      </c>
      <c r="M141" s="240">
        <f t="shared" si="105"/>
        <v>10.64</v>
      </c>
      <c r="N141" s="240">
        <f t="shared" si="105"/>
        <v>27.790000000000003</v>
      </c>
      <c r="O141" s="240">
        <f t="shared" si="105"/>
        <v>43.29</v>
      </c>
      <c r="P141" s="240">
        <f t="shared" si="105"/>
        <v>134.13999999999999</v>
      </c>
      <c r="Q141" s="240">
        <f t="shared" si="105"/>
        <v>264.61</v>
      </c>
      <c r="R141" s="240">
        <f t="shared" si="105"/>
        <v>559.71999999999991</v>
      </c>
      <c r="S141" s="240">
        <f t="shared" si="105"/>
        <v>793.91</v>
      </c>
      <c r="T141" s="240">
        <f t="shared" si="105"/>
        <v>875.06000000000006</v>
      </c>
      <c r="U141" s="240">
        <f t="shared" si="105"/>
        <v>485.90999999999997</v>
      </c>
      <c r="V141" s="240">
        <f t="shared" si="105"/>
        <v>320.45999999999998</v>
      </c>
      <c r="W141" s="240">
        <f t="shared" si="105"/>
        <v>179.20999999999998</v>
      </c>
      <c r="X141" s="240">
        <f t="shared" si="105"/>
        <v>99.789999999999992</v>
      </c>
      <c r="Y141" s="240">
        <f t="shared" si="105"/>
        <v>39.360000000000007</v>
      </c>
      <c r="Z141" s="240">
        <f t="shared" si="105"/>
        <v>31.3</v>
      </c>
      <c r="AA141" s="264">
        <f t="shared" si="105"/>
        <v>6.87</v>
      </c>
      <c r="AB141" s="93"/>
    </row>
    <row r="142" spans="1:28" ht="19.5" customHeight="1" x14ac:dyDescent="0.15">
      <c r="A142" s="194"/>
      <c r="B142" s="198"/>
      <c r="C142" s="198" t="s">
        <v>10</v>
      </c>
      <c r="D142" s="198"/>
      <c r="E142" s="189" t="s">
        <v>150</v>
      </c>
      <c r="F142" s="240">
        <f t="shared" si="87"/>
        <v>874.34399999999994</v>
      </c>
      <c r="G142" s="240">
        <f>SUM(G144,G146,G148,G150)</f>
        <v>0</v>
      </c>
      <c r="H142" s="240">
        <f t="shared" si="105"/>
        <v>0</v>
      </c>
      <c r="I142" s="240">
        <f t="shared" si="105"/>
        <v>0</v>
      </c>
      <c r="J142" s="240">
        <f t="shared" si="105"/>
        <v>3.2000000000000001E-2</v>
      </c>
      <c r="K142" s="240">
        <f t="shared" si="105"/>
        <v>0</v>
      </c>
      <c r="L142" s="240">
        <f t="shared" si="105"/>
        <v>0.82199999999999995</v>
      </c>
      <c r="M142" s="240">
        <f t="shared" si="105"/>
        <v>1.381</v>
      </c>
      <c r="N142" s="240">
        <f t="shared" si="105"/>
        <v>4.2349999999999994</v>
      </c>
      <c r="O142" s="240">
        <f t="shared" si="105"/>
        <v>7.4710000000000001</v>
      </c>
      <c r="P142" s="240">
        <f t="shared" si="105"/>
        <v>25.465</v>
      </c>
      <c r="Q142" s="240">
        <f t="shared" si="105"/>
        <v>55.01</v>
      </c>
      <c r="R142" s="240">
        <f t="shared" si="105"/>
        <v>117.79299999999999</v>
      </c>
      <c r="S142" s="240">
        <f t="shared" si="105"/>
        <v>175.84299999999988</v>
      </c>
      <c r="T142" s="240">
        <f t="shared" si="105"/>
        <v>204.40600000000009</v>
      </c>
      <c r="U142" s="240">
        <f t="shared" si="105"/>
        <v>116.07099999999998</v>
      </c>
      <c r="V142" s="240">
        <f t="shared" si="105"/>
        <v>78.323000000000008</v>
      </c>
      <c r="W142" s="240">
        <f t="shared" si="105"/>
        <v>43.960999999999999</v>
      </c>
      <c r="X142" s="240">
        <f t="shared" si="105"/>
        <v>24.385999999999996</v>
      </c>
      <c r="Y142" s="240">
        <f t="shared" si="105"/>
        <v>9.9380000000000006</v>
      </c>
      <c r="Z142" s="240">
        <f t="shared" si="105"/>
        <v>7.42</v>
      </c>
      <c r="AA142" s="264">
        <f t="shared" si="105"/>
        <v>1.7869999999999999</v>
      </c>
      <c r="AB142" s="93"/>
    </row>
    <row r="143" spans="1:28" ht="19.5" customHeight="1" x14ac:dyDescent="0.15">
      <c r="A143" s="194"/>
      <c r="B143" s="198"/>
      <c r="C143" s="198"/>
      <c r="D143" s="189" t="s">
        <v>157</v>
      </c>
      <c r="E143" s="189" t="s">
        <v>184</v>
      </c>
      <c r="F143" s="240">
        <f t="shared" si="87"/>
        <v>3846.85</v>
      </c>
      <c r="G143" s="240">
        <f t="shared" ref="G143:AA143" si="106">SUM(G187,G231,G275,G319,G363,G407,G451)</f>
        <v>0</v>
      </c>
      <c r="H143" s="240">
        <f t="shared" si="106"/>
        <v>0</v>
      </c>
      <c r="I143" s="240">
        <f t="shared" si="106"/>
        <v>0</v>
      </c>
      <c r="J143" s="240">
        <f t="shared" si="106"/>
        <v>0.66</v>
      </c>
      <c r="K143" s="240">
        <f t="shared" si="106"/>
        <v>0</v>
      </c>
      <c r="L143" s="240">
        <f t="shared" si="106"/>
        <v>8.33</v>
      </c>
      <c r="M143" s="240">
        <f t="shared" si="106"/>
        <v>10.64</v>
      </c>
      <c r="N143" s="240">
        <f t="shared" si="106"/>
        <v>27.790000000000003</v>
      </c>
      <c r="O143" s="240">
        <f t="shared" si="106"/>
        <v>43.29</v>
      </c>
      <c r="P143" s="240">
        <f t="shared" si="106"/>
        <v>134.13999999999999</v>
      </c>
      <c r="Q143" s="240">
        <f t="shared" si="106"/>
        <v>264.61</v>
      </c>
      <c r="R143" s="240">
        <f t="shared" si="106"/>
        <v>559.71999999999991</v>
      </c>
      <c r="S143" s="240">
        <f t="shared" si="106"/>
        <v>787.21999999999991</v>
      </c>
      <c r="T143" s="240">
        <f t="shared" si="106"/>
        <v>867.54000000000008</v>
      </c>
      <c r="U143" s="240">
        <f t="shared" si="106"/>
        <v>478.27</v>
      </c>
      <c r="V143" s="240">
        <f t="shared" si="106"/>
        <v>320.45999999999998</v>
      </c>
      <c r="W143" s="240">
        <f t="shared" si="106"/>
        <v>170.04</v>
      </c>
      <c r="X143" s="240">
        <f t="shared" si="106"/>
        <v>96.609999999999985</v>
      </c>
      <c r="Y143" s="240">
        <f t="shared" si="106"/>
        <v>39.360000000000007</v>
      </c>
      <c r="Z143" s="240">
        <f t="shared" si="106"/>
        <v>31.3</v>
      </c>
      <c r="AA143" s="264">
        <f t="shared" si="106"/>
        <v>6.87</v>
      </c>
      <c r="AB143" s="93"/>
    </row>
    <row r="144" spans="1:28" ht="19.5" customHeight="1" x14ac:dyDescent="0.15">
      <c r="A144" s="194"/>
      <c r="B144" s="198"/>
      <c r="C144" s="198"/>
      <c r="D144" s="198"/>
      <c r="E144" s="189" t="s">
        <v>150</v>
      </c>
      <c r="F144" s="240">
        <f t="shared" si="87"/>
        <v>865.65700000000004</v>
      </c>
      <c r="G144" s="240">
        <f t="shared" ref="G144:AA144" si="107">SUM(G188,G232,G276,G320,G364,G408,G452)</f>
        <v>0</v>
      </c>
      <c r="H144" s="240">
        <f t="shared" si="107"/>
        <v>0</v>
      </c>
      <c r="I144" s="240">
        <f t="shared" si="107"/>
        <v>0</v>
      </c>
      <c r="J144" s="240">
        <f t="shared" si="107"/>
        <v>3.2000000000000001E-2</v>
      </c>
      <c r="K144" s="240">
        <f t="shared" si="107"/>
        <v>0</v>
      </c>
      <c r="L144" s="240">
        <f t="shared" si="107"/>
        <v>0.82199999999999995</v>
      </c>
      <c r="M144" s="240">
        <f t="shared" si="107"/>
        <v>1.381</v>
      </c>
      <c r="N144" s="240">
        <f t="shared" si="107"/>
        <v>4.2349999999999994</v>
      </c>
      <c r="O144" s="240">
        <f t="shared" si="107"/>
        <v>7.4710000000000001</v>
      </c>
      <c r="P144" s="240">
        <f t="shared" si="107"/>
        <v>25.465</v>
      </c>
      <c r="Q144" s="240">
        <f t="shared" si="107"/>
        <v>55.01</v>
      </c>
      <c r="R144" s="240">
        <f t="shared" si="107"/>
        <v>117.79299999999999</v>
      </c>
      <c r="S144" s="240">
        <f t="shared" si="107"/>
        <v>174.23799999999989</v>
      </c>
      <c r="T144" s="240">
        <f t="shared" si="107"/>
        <v>202.52200000000011</v>
      </c>
      <c r="U144" s="240">
        <f t="shared" si="107"/>
        <v>114.08499999999998</v>
      </c>
      <c r="V144" s="240">
        <f t="shared" si="107"/>
        <v>78.323000000000008</v>
      </c>
      <c r="W144" s="240">
        <f t="shared" si="107"/>
        <v>41.576000000000001</v>
      </c>
      <c r="X144" s="240">
        <f t="shared" si="107"/>
        <v>23.558999999999997</v>
      </c>
      <c r="Y144" s="240">
        <f t="shared" si="107"/>
        <v>9.9380000000000006</v>
      </c>
      <c r="Z144" s="240">
        <f t="shared" si="107"/>
        <v>7.42</v>
      </c>
      <c r="AA144" s="264">
        <f t="shared" si="107"/>
        <v>1.7869999999999999</v>
      </c>
      <c r="AB144" s="93"/>
    </row>
    <row r="145" spans="1:28" ht="19.5" customHeight="1" x14ac:dyDescent="0.15">
      <c r="A145" s="194"/>
      <c r="B145" s="198" t="s">
        <v>65</v>
      </c>
      <c r="C145" s="198" t="s">
        <v>159</v>
      </c>
      <c r="D145" s="189" t="s">
        <v>160</v>
      </c>
      <c r="E145" s="189" t="s">
        <v>184</v>
      </c>
      <c r="F145" s="240">
        <f t="shared" si="87"/>
        <v>34.200000000000003</v>
      </c>
      <c r="G145" s="240">
        <f t="shared" ref="G145:AA145" si="108">SUM(G189,G233,G277,G321,G365,G409,G453)</f>
        <v>0</v>
      </c>
      <c r="H145" s="240">
        <f t="shared" si="108"/>
        <v>0</v>
      </c>
      <c r="I145" s="240">
        <f t="shared" si="108"/>
        <v>0</v>
      </c>
      <c r="J145" s="240">
        <f t="shared" si="108"/>
        <v>0</v>
      </c>
      <c r="K145" s="240">
        <f t="shared" si="108"/>
        <v>0</v>
      </c>
      <c r="L145" s="240">
        <f t="shared" si="108"/>
        <v>0</v>
      </c>
      <c r="M145" s="240">
        <f t="shared" si="108"/>
        <v>0</v>
      </c>
      <c r="N145" s="240">
        <f t="shared" si="108"/>
        <v>0</v>
      </c>
      <c r="O145" s="240">
        <f t="shared" si="108"/>
        <v>0</v>
      </c>
      <c r="P145" s="240">
        <f t="shared" si="108"/>
        <v>0</v>
      </c>
      <c r="Q145" s="240">
        <f t="shared" si="108"/>
        <v>0</v>
      </c>
      <c r="R145" s="240">
        <f t="shared" si="108"/>
        <v>0</v>
      </c>
      <c r="S145" s="240">
        <f t="shared" si="108"/>
        <v>6.69</v>
      </c>
      <c r="T145" s="240">
        <f t="shared" si="108"/>
        <v>7.52</v>
      </c>
      <c r="U145" s="240">
        <f t="shared" si="108"/>
        <v>7.64</v>
      </c>
      <c r="V145" s="240">
        <f t="shared" si="108"/>
        <v>0</v>
      </c>
      <c r="W145" s="240">
        <f t="shared" si="108"/>
        <v>9.17</v>
      </c>
      <c r="X145" s="240">
        <f t="shared" si="108"/>
        <v>3.18</v>
      </c>
      <c r="Y145" s="240">
        <f t="shared" si="108"/>
        <v>0</v>
      </c>
      <c r="Z145" s="240">
        <f t="shared" si="108"/>
        <v>0</v>
      </c>
      <c r="AA145" s="264">
        <f t="shared" si="108"/>
        <v>0</v>
      </c>
      <c r="AB145" s="93"/>
    </row>
    <row r="146" spans="1:28" ht="19.5" customHeight="1" x14ac:dyDescent="0.15">
      <c r="A146" s="194"/>
      <c r="B146" s="198"/>
      <c r="C146" s="198"/>
      <c r="D146" s="198"/>
      <c r="E146" s="189" t="s">
        <v>150</v>
      </c>
      <c r="F146" s="240">
        <f t="shared" si="87"/>
        <v>8.6869999999999994</v>
      </c>
      <c r="G146" s="240">
        <f t="shared" ref="G146:AA146" si="109">SUM(G190,G234,G278,G322,G366,G410,G454)</f>
        <v>0</v>
      </c>
      <c r="H146" s="240">
        <f t="shared" si="109"/>
        <v>0</v>
      </c>
      <c r="I146" s="240">
        <f t="shared" si="109"/>
        <v>0</v>
      </c>
      <c r="J146" s="240">
        <f t="shared" si="109"/>
        <v>0</v>
      </c>
      <c r="K146" s="240">
        <f t="shared" si="109"/>
        <v>0</v>
      </c>
      <c r="L146" s="240">
        <f t="shared" si="109"/>
        <v>0</v>
      </c>
      <c r="M146" s="240">
        <f t="shared" si="109"/>
        <v>0</v>
      </c>
      <c r="N146" s="240">
        <f t="shared" si="109"/>
        <v>0</v>
      </c>
      <c r="O146" s="240">
        <f t="shared" si="109"/>
        <v>0</v>
      </c>
      <c r="P146" s="240">
        <f t="shared" si="109"/>
        <v>0</v>
      </c>
      <c r="Q146" s="240">
        <f t="shared" si="109"/>
        <v>0</v>
      </c>
      <c r="R146" s="240">
        <f t="shared" si="109"/>
        <v>0</v>
      </c>
      <c r="S146" s="240">
        <f t="shared" si="109"/>
        <v>1.605</v>
      </c>
      <c r="T146" s="240">
        <f t="shared" si="109"/>
        <v>1.8839999999999999</v>
      </c>
      <c r="U146" s="240">
        <f t="shared" si="109"/>
        <v>1.986</v>
      </c>
      <c r="V146" s="240">
        <f t="shared" si="109"/>
        <v>0</v>
      </c>
      <c r="W146" s="240">
        <f t="shared" si="109"/>
        <v>2.3849999999999998</v>
      </c>
      <c r="X146" s="240">
        <f t="shared" si="109"/>
        <v>0.82699999999999996</v>
      </c>
      <c r="Y146" s="240">
        <f t="shared" si="109"/>
        <v>0</v>
      </c>
      <c r="Z146" s="240">
        <f t="shared" si="109"/>
        <v>0</v>
      </c>
      <c r="AA146" s="264">
        <f t="shared" si="109"/>
        <v>0</v>
      </c>
      <c r="AB146" s="93"/>
    </row>
    <row r="147" spans="1:28" ht="19.5" customHeight="1" x14ac:dyDescent="0.15">
      <c r="A147" s="194" t="s">
        <v>85</v>
      </c>
      <c r="B147" s="198"/>
      <c r="C147" s="198"/>
      <c r="D147" s="189" t="s">
        <v>166</v>
      </c>
      <c r="E147" s="189" t="s">
        <v>184</v>
      </c>
      <c r="F147" s="240">
        <f t="shared" si="87"/>
        <v>0</v>
      </c>
      <c r="G147" s="240">
        <f t="shared" ref="G147:AA147" si="110">SUM(G191,G235,G279,G323,G367,G411,G455)</f>
        <v>0</v>
      </c>
      <c r="H147" s="240">
        <f t="shared" si="110"/>
        <v>0</v>
      </c>
      <c r="I147" s="240">
        <f t="shared" si="110"/>
        <v>0</v>
      </c>
      <c r="J147" s="240">
        <f t="shared" si="110"/>
        <v>0</v>
      </c>
      <c r="K147" s="240">
        <f t="shared" si="110"/>
        <v>0</v>
      </c>
      <c r="L147" s="240">
        <f t="shared" si="110"/>
        <v>0</v>
      </c>
      <c r="M147" s="240">
        <f t="shared" si="110"/>
        <v>0</v>
      </c>
      <c r="N147" s="240">
        <f t="shared" si="110"/>
        <v>0</v>
      </c>
      <c r="O147" s="240">
        <f t="shared" si="110"/>
        <v>0</v>
      </c>
      <c r="P147" s="240">
        <f t="shared" si="110"/>
        <v>0</v>
      </c>
      <c r="Q147" s="240">
        <f t="shared" si="110"/>
        <v>0</v>
      </c>
      <c r="R147" s="240">
        <f t="shared" si="110"/>
        <v>0</v>
      </c>
      <c r="S147" s="240">
        <f t="shared" si="110"/>
        <v>0</v>
      </c>
      <c r="T147" s="240">
        <f t="shared" si="110"/>
        <v>0</v>
      </c>
      <c r="U147" s="240">
        <f t="shared" si="110"/>
        <v>0</v>
      </c>
      <c r="V147" s="240">
        <f t="shared" si="110"/>
        <v>0</v>
      </c>
      <c r="W147" s="240">
        <f t="shared" si="110"/>
        <v>0</v>
      </c>
      <c r="X147" s="240">
        <f t="shared" si="110"/>
        <v>0</v>
      </c>
      <c r="Y147" s="240">
        <f t="shared" si="110"/>
        <v>0</v>
      </c>
      <c r="Z147" s="240">
        <f t="shared" si="110"/>
        <v>0</v>
      </c>
      <c r="AA147" s="264">
        <f t="shared" si="110"/>
        <v>0</v>
      </c>
      <c r="AB147" s="93"/>
    </row>
    <row r="148" spans="1:28" ht="19.5" customHeight="1" x14ac:dyDescent="0.15">
      <c r="A148" s="194"/>
      <c r="B148" s="198"/>
      <c r="C148" s="198" t="s">
        <v>162</v>
      </c>
      <c r="D148" s="198"/>
      <c r="E148" s="189" t="s">
        <v>150</v>
      </c>
      <c r="F148" s="240">
        <f t="shared" si="87"/>
        <v>0</v>
      </c>
      <c r="G148" s="240">
        <f t="shared" ref="G148:AA148" si="111">SUM(G192,G236,G280,G324,G368,G412,G456)</f>
        <v>0</v>
      </c>
      <c r="H148" s="240">
        <f t="shared" si="111"/>
        <v>0</v>
      </c>
      <c r="I148" s="240">
        <f t="shared" si="111"/>
        <v>0</v>
      </c>
      <c r="J148" s="240">
        <f t="shared" si="111"/>
        <v>0</v>
      </c>
      <c r="K148" s="240">
        <f t="shared" si="111"/>
        <v>0</v>
      </c>
      <c r="L148" s="240">
        <f t="shared" si="111"/>
        <v>0</v>
      </c>
      <c r="M148" s="240">
        <f t="shared" si="111"/>
        <v>0</v>
      </c>
      <c r="N148" s="240">
        <f t="shared" si="111"/>
        <v>0</v>
      </c>
      <c r="O148" s="240">
        <f t="shared" si="111"/>
        <v>0</v>
      </c>
      <c r="P148" s="240">
        <f t="shared" si="111"/>
        <v>0</v>
      </c>
      <c r="Q148" s="240">
        <f t="shared" si="111"/>
        <v>0</v>
      </c>
      <c r="R148" s="240">
        <f t="shared" si="111"/>
        <v>0</v>
      </c>
      <c r="S148" s="240">
        <f t="shared" si="111"/>
        <v>0</v>
      </c>
      <c r="T148" s="240">
        <f t="shared" si="111"/>
        <v>0</v>
      </c>
      <c r="U148" s="240">
        <f t="shared" si="111"/>
        <v>0</v>
      </c>
      <c r="V148" s="240">
        <f t="shared" si="111"/>
        <v>0</v>
      </c>
      <c r="W148" s="240">
        <f t="shared" si="111"/>
        <v>0</v>
      </c>
      <c r="X148" s="240">
        <f t="shared" si="111"/>
        <v>0</v>
      </c>
      <c r="Y148" s="240">
        <f t="shared" si="111"/>
        <v>0</v>
      </c>
      <c r="Z148" s="240">
        <f t="shared" si="111"/>
        <v>0</v>
      </c>
      <c r="AA148" s="264">
        <f t="shared" si="111"/>
        <v>0</v>
      </c>
      <c r="AB148" s="93"/>
    </row>
    <row r="149" spans="1:28" ht="19.5" customHeight="1" x14ac:dyDescent="0.15">
      <c r="A149" s="194"/>
      <c r="B149" s="198" t="s">
        <v>20</v>
      </c>
      <c r="C149" s="198"/>
      <c r="D149" s="189" t="s">
        <v>164</v>
      </c>
      <c r="E149" s="189" t="s">
        <v>184</v>
      </c>
      <c r="F149" s="240">
        <f t="shared" si="87"/>
        <v>0</v>
      </c>
      <c r="G149" s="240">
        <f t="shared" ref="G149:AA149" si="112">SUM(G193,G237,G281,G325,G369,G413,G457)</f>
        <v>0</v>
      </c>
      <c r="H149" s="240">
        <f t="shared" si="112"/>
        <v>0</v>
      </c>
      <c r="I149" s="240">
        <f t="shared" si="112"/>
        <v>0</v>
      </c>
      <c r="J149" s="240">
        <f t="shared" si="112"/>
        <v>0</v>
      </c>
      <c r="K149" s="240">
        <f t="shared" si="112"/>
        <v>0</v>
      </c>
      <c r="L149" s="240">
        <f t="shared" si="112"/>
        <v>0</v>
      </c>
      <c r="M149" s="240">
        <f t="shared" si="112"/>
        <v>0</v>
      </c>
      <c r="N149" s="240">
        <f t="shared" si="112"/>
        <v>0</v>
      </c>
      <c r="O149" s="240">
        <f t="shared" si="112"/>
        <v>0</v>
      </c>
      <c r="P149" s="240">
        <f t="shared" si="112"/>
        <v>0</v>
      </c>
      <c r="Q149" s="240">
        <f t="shared" si="112"/>
        <v>0</v>
      </c>
      <c r="R149" s="240">
        <f t="shared" si="112"/>
        <v>0</v>
      </c>
      <c r="S149" s="240">
        <f t="shared" si="112"/>
        <v>0</v>
      </c>
      <c r="T149" s="240">
        <f t="shared" si="112"/>
        <v>0</v>
      </c>
      <c r="U149" s="240">
        <f t="shared" si="112"/>
        <v>0</v>
      </c>
      <c r="V149" s="240">
        <f t="shared" si="112"/>
        <v>0</v>
      </c>
      <c r="W149" s="240">
        <f t="shared" si="112"/>
        <v>0</v>
      </c>
      <c r="X149" s="240">
        <f t="shared" si="112"/>
        <v>0</v>
      </c>
      <c r="Y149" s="240">
        <f t="shared" si="112"/>
        <v>0</v>
      </c>
      <c r="Z149" s="240">
        <f t="shared" si="112"/>
        <v>0</v>
      </c>
      <c r="AA149" s="264">
        <f t="shared" si="112"/>
        <v>0</v>
      </c>
      <c r="AB149" s="93"/>
    </row>
    <row r="150" spans="1:28" ht="19.5" customHeight="1" x14ac:dyDescent="0.15">
      <c r="A150" s="194"/>
      <c r="B150" s="198"/>
      <c r="C150" s="198"/>
      <c r="D150" s="198"/>
      <c r="E150" s="189" t="s">
        <v>150</v>
      </c>
      <c r="F150" s="240">
        <f t="shared" si="87"/>
        <v>0</v>
      </c>
      <c r="G150" s="240">
        <f t="shared" ref="G150:AA150" si="113">SUM(G194,G238,G282,G326,G370,G414,G458)</f>
        <v>0</v>
      </c>
      <c r="H150" s="240">
        <f t="shared" si="113"/>
        <v>0</v>
      </c>
      <c r="I150" s="240">
        <f t="shared" si="113"/>
        <v>0</v>
      </c>
      <c r="J150" s="240">
        <f t="shared" si="113"/>
        <v>0</v>
      </c>
      <c r="K150" s="240">
        <f t="shared" si="113"/>
        <v>0</v>
      </c>
      <c r="L150" s="240">
        <f t="shared" si="113"/>
        <v>0</v>
      </c>
      <c r="M150" s="240">
        <f t="shared" si="113"/>
        <v>0</v>
      </c>
      <c r="N150" s="240">
        <f t="shared" si="113"/>
        <v>0</v>
      </c>
      <c r="O150" s="240">
        <f t="shared" si="113"/>
        <v>0</v>
      </c>
      <c r="P150" s="240">
        <f t="shared" si="113"/>
        <v>0</v>
      </c>
      <c r="Q150" s="240">
        <f t="shared" si="113"/>
        <v>0</v>
      </c>
      <c r="R150" s="240">
        <f t="shared" si="113"/>
        <v>0</v>
      </c>
      <c r="S150" s="240">
        <f t="shared" si="113"/>
        <v>0</v>
      </c>
      <c r="T150" s="240">
        <f t="shared" si="113"/>
        <v>0</v>
      </c>
      <c r="U150" s="240">
        <f t="shared" si="113"/>
        <v>0</v>
      </c>
      <c r="V150" s="240">
        <f t="shared" si="113"/>
        <v>0</v>
      </c>
      <c r="W150" s="240">
        <f t="shared" si="113"/>
        <v>0</v>
      </c>
      <c r="X150" s="240">
        <f t="shared" si="113"/>
        <v>0</v>
      </c>
      <c r="Y150" s="240">
        <f t="shared" si="113"/>
        <v>0</v>
      </c>
      <c r="Z150" s="240">
        <f t="shared" si="113"/>
        <v>0</v>
      </c>
      <c r="AA150" s="264">
        <f t="shared" si="113"/>
        <v>0</v>
      </c>
      <c r="AB150" s="93"/>
    </row>
    <row r="151" spans="1:28" ht="19.5" customHeight="1" x14ac:dyDescent="0.15">
      <c r="A151" s="194"/>
      <c r="B151" s="197"/>
      <c r="C151" s="193" t="s">
        <v>165</v>
      </c>
      <c r="D151" s="188"/>
      <c r="E151" s="189" t="s">
        <v>184</v>
      </c>
      <c r="F151" s="240">
        <f t="shared" si="87"/>
        <v>17670.39</v>
      </c>
      <c r="G151" s="240">
        <f t="shared" ref="G151:AA151" si="114">SUM(G195,G239,G283,G327,G371,G415,G459)</f>
        <v>17.600000000000001</v>
      </c>
      <c r="H151" s="240">
        <f t="shared" si="114"/>
        <v>1060.02</v>
      </c>
      <c r="I151" s="240">
        <f t="shared" si="114"/>
        <v>179.70000000000002</v>
      </c>
      <c r="J151" s="240">
        <f t="shared" si="114"/>
        <v>292.43</v>
      </c>
      <c r="K151" s="240">
        <f t="shared" si="114"/>
        <v>303.78000000000003</v>
      </c>
      <c r="L151" s="240">
        <f t="shared" si="114"/>
        <v>201.99</v>
      </c>
      <c r="M151" s="240">
        <f t="shared" si="114"/>
        <v>851.2</v>
      </c>
      <c r="N151" s="240">
        <f t="shared" si="114"/>
        <v>711.58</v>
      </c>
      <c r="O151" s="240">
        <f t="shared" si="114"/>
        <v>493.91</v>
      </c>
      <c r="P151" s="240">
        <f t="shared" si="114"/>
        <v>746.76</v>
      </c>
      <c r="Q151" s="240">
        <f t="shared" si="114"/>
        <v>930.75000000000011</v>
      </c>
      <c r="R151" s="240">
        <f t="shared" si="114"/>
        <v>3264.47</v>
      </c>
      <c r="S151" s="240">
        <f t="shared" si="114"/>
        <v>2980.4100000000003</v>
      </c>
      <c r="T151" s="240">
        <f t="shared" si="114"/>
        <v>2876.91</v>
      </c>
      <c r="U151" s="240">
        <f t="shared" si="114"/>
        <v>1580.0200000000004</v>
      </c>
      <c r="V151" s="240">
        <f t="shared" si="114"/>
        <v>772.04</v>
      </c>
      <c r="W151" s="240">
        <f t="shared" si="114"/>
        <v>281.21000000000004</v>
      </c>
      <c r="X151" s="240">
        <f t="shared" si="114"/>
        <v>110.25</v>
      </c>
      <c r="Y151" s="240">
        <f t="shared" si="114"/>
        <v>0.33</v>
      </c>
      <c r="Z151" s="240">
        <f t="shared" si="114"/>
        <v>12.43</v>
      </c>
      <c r="AA151" s="264">
        <f t="shared" si="114"/>
        <v>2.5999999999999996</v>
      </c>
      <c r="AB151" s="93"/>
    </row>
    <row r="152" spans="1:28" ht="19.5" customHeight="1" thickBot="1" x14ac:dyDescent="0.2">
      <c r="A152" s="199"/>
      <c r="B152" s="200"/>
      <c r="C152" s="200"/>
      <c r="D152" s="201"/>
      <c r="E152" s="202" t="s">
        <v>150</v>
      </c>
      <c r="F152" s="240">
        <f t="shared" si="87"/>
        <v>2240.2810000000018</v>
      </c>
      <c r="G152" s="250">
        <f t="shared" ref="G152:AA152" si="115">SUM(G196,G240,G284,G328,G372,G416,G460)</f>
        <v>0</v>
      </c>
      <c r="H152" s="250">
        <f t="shared" si="115"/>
        <v>8.2439999999999696</v>
      </c>
      <c r="I152" s="250">
        <f t="shared" si="115"/>
        <v>4.4409999999999998</v>
      </c>
      <c r="J152" s="250">
        <f t="shared" si="115"/>
        <v>14.672000000000001</v>
      </c>
      <c r="K152" s="250">
        <f t="shared" si="115"/>
        <v>21.318999999999996</v>
      </c>
      <c r="L152" s="250">
        <f t="shared" si="115"/>
        <v>18.195</v>
      </c>
      <c r="M152" s="250">
        <f t="shared" si="115"/>
        <v>84.784999999999997</v>
      </c>
      <c r="N152" s="250">
        <f t="shared" si="115"/>
        <v>77.7</v>
      </c>
      <c r="O152" s="250">
        <f t="shared" si="115"/>
        <v>59.265999999999991</v>
      </c>
      <c r="P152" s="250">
        <f t="shared" si="115"/>
        <v>96.836000000000013</v>
      </c>
      <c r="Q152" s="250">
        <f t="shared" si="115"/>
        <v>129.96700000000001</v>
      </c>
      <c r="R152" s="250">
        <f t="shared" si="115"/>
        <v>471.41700000000156</v>
      </c>
      <c r="S152" s="250">
        <f t="shared" si="115"/>
        <v>430.91000000000054</v>
      </c>
      <c r="T152" s="250">
        <f t="shared" si="115"/>
        <v>418.90300000000002</v>
      </c>
      <c r="U152" s="250">
        <f t="shared" si="115"/>
        <v>230.93300000000011</v>
      </c>
      <c r="V152" s="250">
        <f t="shared" si="115"/>
        <v>112.89299999999999</v>
      </c>
      <c r="W152" s="250">
        <f t="shared" si="115"/>
        <v>41.334000000000003</v>
      </c>
      <c r="X152" s="250">
        <f t="shared" si="115"/>
        <v>16.209</v>
      </c>
      <c r="Y152" s="250">
        <f t="shared" si="115"/>
        <v>4.8000000000000001E-2</v>
      </c>
      <c r="Z152" s="250">
        <f t="shared" si="115"/>
        <v>1.827</v>
      </c>
      <c r="AA152" s="262">
        <f t="shared" si="115"/>
        <v>0.38200000000000001</v>
      </c>
      <c r="AB152" s="93"/>
    </row>
    <row r="153" spans="1:28" ht="19.5" customHeight="1" x14ac:dyDescent="0.15">
      <c r="A153" s="391" t="s">
        <v>119</v>
      </c>
      <c r="B153" s="394" t="s">
        <v>120</v>
      </c>
      <c r="C153" s="395"/>
      <c r="D153" s="396"/>
      <c r="E153" s="198" t="s">
        <v>184</v>
      </c>
      <c r="F153" s="248">
        <f>F154+F155</f>
        <v>1549.8600000000001</v>
      </c>
    </row>
    <row r="154" spans="1:28" ht="19.5" customHeight="1" x14ac:dyDescent="0.15">
      <c r="A154" s="392"/>
      <c r="B154" s="397" t="s">
        <v>206</v>
      </c>
      <c r="C154" s="398"/>
      <c r="D154" s="399"/>
      <c r="E154" s="189" t="s">
        <v>184</v>
      </c>
      <c r="F154" s="248">
        <f>SUM(F198,F242,F286,F330,F374,F418,F462,)</f>
        <v>1333.5500000000002</v>
      </c>
    </row>
    <row r="155" spans="1:28" ht="19.5" customHeight="1" x14ac:dyDescent="0.15">
      <c r="A155" s="393"/>
      <c r="B155" s="397" t="s">
        <v>207</v>
      </c>
      <c r="C155" s="398"/>
      <c r="D155" s="399"/>
      <c r="E155" s="189" t="s">
        <v>184</v>
      </c>
      <c r="F155" s="248">
        <f>SUM(F199,F243,F287,F331,F375,F419,F463,)</f>
        <v>216.31000000000003</v>
      </c>
    </row>
    <row r="156" spans="1:28" ht="19.5" customHeight="1" thickBot="1" x14ac:dyDescent="0.2">
      <c r="A156" s="400" t="s">
        <v>205</v>
      </c>
      <c r="B156" s="401"/>
      <c r="C156" s="401"/>
      <c r="D156" s="402"/>
      <c r="E156" s="203" t="s">
        <v>184</v>
      </c>
      <c r="F156" s="249">
        <f t="shared" ref="F156" si="116">SUM(F200,F244,F288,F332,F376,F420,F464,)</f>
        <v>0</v>
      </c>
    </row>
    <row r="158" spans="1:28" ht="19.5" customHeight="1" x14ac:dyDescent="0.15">
      <c r="A158" s="88" t="s">
        <v>387</v>
      </c>
      <c r="F158" s="261" t="s">
        <v>540</v>
      </c>
    </row>
    <row r="159" spans="1:28" ht="19.5" customHeight="1" thickBot="1" x14ac:dyDescent="0.2">
      <c r="A159" s="388" t="s">
        <v>28</v>
      </c>
      <c r="B159" s="390"/>
      <c r="C159" s="390"/>
      <c r="D159" s="390"/>
      <c r="E159" s="390"/>
      <c r="F159" s="390"/>
      <c r="G159" s="390"/>
      <c r="H159" s="390"/>
      <c r="I159" s="390"/>
      <c r="J159" s="390"/>
      <c r="K159" s="390"/>
      <c r="L159" s="390"/>
      <c r="M159" s="390"/>
      <c r="N159" s="390"/>
      <c r="O159" s="390"/>
      <c r="P159" s="390"/>
      <c r="Q159" s="390"/>
      <c r="R159" s="390"/>
      <c r="S159" s="390"/>
      <c r="T159" s="390"/>
      <c r="U159" s="390"/>
      <c r="V159" s="390"/>
      <c r="W159" s="390"/>
      <c r="X159" s="390"/>
      <c r="Y159" s="390"/>
      <c r="Z159" s="390"/>
      <c r="AA159" s="390"/>
    </row>
    <row r="160" spans="1:28" ht="19.5" customHeight="1" x14ac:dyDescent="0.15">
      <c r="A160" s="185" t="s">
        <v>180</v>
      </c>
      <c r="B160" s="186"/>
      <c r="C160" s="186"/>
      <c r="D160" s="186"/>
      <c r="E160" s="186"/>
      <c r="F160" s="90" t="s">
        <v>181</v>
      </c>
      <c r="G160" s="91"/>
      <c r="H160" s="91"/>
      <c r="I160" s="91"/>
      <c r="J160" s="91"/>
      <c r="K160" s="91"/>
      <c r="L160" s="91"/>
      <c r="M160" s="91"/>
      <c r="N160" s="91"/>
      <c r="O160" s="91"/>
      <c r="P160" s="91"/>
      <c r="Q160" s="260"/>
      <c r="R160" s="92"/>
      <c r="S160" s="91"/>
      <c r="T160" s="91"/>
      <c r="U160" s="91"/>
      <c r="V160" s="91"/>
      <c r="W160" s="91"/>
      <c r="X160" s="91"/>
      <c r="Y160" s="91"/>
      <c r="Z160" s="91"/>
      <c r="AA160" s="324" t="s">
        <v>182</v>
      </c>
      <c r="AB160" s="93"/>
    </row>
    <row r="161" spans="1:28" ht="19.5" customHeight="1" x14ac:dyDescent="0.15">
      <c r="A161" s="187" t="s">
        <v>183</v>
      </c>
      <c r="B161" s="188"/>
      <c r="C161" s="188"/>
      <c r="D161" s="188"/>
      <c r="E161" s="189" t="s">
        <v>184</v>
      </c>
      <c r="F161" s="240">
        <f>F163+F197+F200</f>
        <v>10111.36</v>
      </c>
      <c r="G161" s="256" t="s">
        <v>185</v>
      </c>
      <c r="H161" s="256" t="s">
        <v>186</v>
      </c>
      <c r="I161" s="256" t="s">
        <v>187</v>
      </c>
      <c r="J161" s="256" t="s">
        <v>188</v>
      </c>
      <c r="K161" s="256" t="s">
        <v>228</v>
      </c>
      <c r="L161" s="256" t="s">
        <v>229</v>
      </c>
      <c r="M161" s="256" t="s">
        <v>230</v>
      </c>
      <c r="N161" s="256" t="s">
        <v>231</v>
      </c>
      <c r="O161" s="256" t="s">
        <v>232</v>
      </c>
      <c r="P161" s="256" t="s">
        <v>233</v>
      </c>
      <c r="Q161" s="258" t="s">
        <v>234</v>
      </c>
      <c r="R161" s="257" t="s">
        <v>235</v>
      </c>
      <c r="S161" s="256" t="s">
        <v>236</v>
      </c>
      <c r="T161" s="256" t="s">
        <v>237</v>
      </c>
      <c r="U161" s="256" t="s">
        <v>238</v>
      </c>
      <c r="V161" s="256" t="s">
        <v>239</v>
      </c>
      <c r="W161" s="256" t="s">
        <v>42</v>
      </c>
      <c r="X161" s="256" t="s">
        <v>147</v>
      </c>
      <c r="Y161" s="256" t="s">
        <v>148</v>
      </c>
      <c r="Z161" s="256" t="s">
        <v>149</v>
      </c>
      <c r="AA161" s="325"/>
      <c r="AB161" s="93"/>
    </row>
    <row r="162" spans="1:28" ht="19.5" customHeight="1" x14ac:dyDescent="0.15">
      <c r="A162" s="190"/>
      <c r="B162" s="191"/>
      <c r="C162" s="191"/>
      <c r="D162" s="191"/>
      <c r="E162" s="189" t="s">
        <v>150</v>
      </c>
      <c r="F162" s="240">
        <f>F164</f>
        <v>1920.3880000000004</v>
      </c>
      <c r="G162" s="254"/>
      <c r="H162" s="254"/>
      <c r="I162" s="254"/>
      <c r="J162" s="254"/>
      <c r="K162" s="254"/>
      <c r="L162" s="254"/>
      <c r="M162" s="254"/>
      <c r="N162" s="254"/>
      <c r="O162" s="254"/>
      <c r="P162" s="254"/>
      <c r="Q162" s="255"/>
      <c r="R162" s="94"/>
      <c r="S162" s="254"/>
      <c r="T162" s="254"/>
      <c r="U162" s="254"/>
      <c r="V162" s="254"/>
      <c r="W162" s="254"/>
      <c r="X162" s="254"/>
      <c r="Y162" s="254"/>
      <c r="Z162" s="254"/>
      <c r="AA162" s="325" t="s">
        <v>151</v>
      </c>
      <c r="AB162" s="93"/>
    </row>
    <row r="163" spans="1:28" ht="19.5" customHeight="1" x14ac:dyDescent="0.15">
      <c r="A163" s="192"/>
      <c r="B163" s="193" t="s">
        <v>152</v>
      </c>
      <c r="C163" s="188"/>
      <c r="D163" s="188"/>
      <c r="E163" s="189" t="s">
        <v>184</v>
      </c>
      <c r="F163" s="240">
        <f>SUM(G163:AA163)</f>
        <v>9820.0400000000009</v>
      </c>
      <c r="G163" s="240">
        <f>G165+G183</f>
        <v>51.46</v>
      </c>
      <c r="H163" s="240">
        <f t="shared" ref="H163:AA163" si="117">H165+H183</f>
        <v>445.75</v>
      </c>
      <c r="I163" s="240">
        <f t="shared" si="117"/>
        <v>82.58</v>
      </c>
      <c r="J163" s="240">
        <f t="shared" si="117"/>
        <v>75.42</v>
      </c>
      <c r="K163" s="240">
        <f t="shared" si="117"/>
        <v>161.44</v>
      </c>
      <c r="L163" s="240">
        <f t="shared" si="117"/>
        <v>318.07999999999993</v>
      </c>
      <c r="M163" s="240">
        <f t="shared" si="117"/>
        <v>613.15</v>
      </c>
      <c r="N163" s="240">
        <f t="shared" si="117"/>
        <v>842.93</v>
      </c>
      <c r="O163" s="240">
        <f t="shared" si="117"/>
        <v>436.67</v>
      </c>
      <c r="P163" s="240">
        <f t="shared" si="117"/>
        <v>634.4</v>
      </c>
      <c r="Q163" s="240">
        <f t="shared" si="117"/>
        <v>938.56999999999994</v>
      </c>
      <c r="R163" s="240">
        <f t="shared" si="117"/>
        <v>1732.79</v>
      </c>
      <c r="S163" s="240">
        <f t="shared" si="117"/>
        <v>1744.13</v>
      </c>
      <c r="T163" s="240">
        <f t="shared" si="117"/>
        <v>925.25</v>
      </c>
      <c r="U163" s="240">
        <f t="shared" si="117"/>
        <v>422.20000000000005</v>
      </c>
      <c r="V163" s="240">
        <f t="shared" si="117"/>
        <v>194.92000000000002</v>
      </c>
      <c r="W163" s="240">
        <f t="shared" si="117"/>
        <v>104.41999999999999</v>
      </c>
      <c r="X163" s="240">
        <f t="shared" si="117"/>
        <v>48.08</v>
      </c>
      <c r="Y163" s="240">
        <f t="shared" si="117"/>
        <v>20.84</v>
      </c>
      <c r="Z163" s="240">
        <f t="shared" si="117"/>
        <v>20.93</v>
      </c>
      <c r="AA163" s="264">
        <f t="shared" si="117"/>
        <v>6.03</v>
      </c>
      <c r="AB163" s="93"/>
    </row>
    <row r="164" spans="1:28" ht="19.5" customHeight="1" x14ac:dyDescent="0.15">
      <c r="A164" s="194"/>
      <c r="B164" s="195"/>
      <c r="C164" s="191"/>
      <c r="D164" s="191"/>
      <c r="E164" s="189" t="s">
        <v>150</v>
      </c>
      <c r="F164" s="240">
        <f t="shared" ref="F164:F196" si="118">SUM(G164:AA164)</f>
        <v>1920.3880000000004</v>
      </c>
      <c r="G164" s="240">
        <f>G166+G184</f>
        <v>0</v>
      </c>
      <c r="H164" s="240">
        <f t="shared" ref="H164:AA164" si="119">H166+H184</f>
        <v>2.9969999999999799</v>
      </c>
      <c r="I164" s="240">
        <f t="shared" si="119"/>
        <v>2.15</v>
      </c>
      <c r="J164" s="240">
        <f t="shared" si="119"/>
        <v>6.0120000000000005</v>
      </c>
      <c r="K164" s="240">
        <f t="shared" si="119"/>
        <v>22.579000000000004</v>
      </c>
      <c r="L164" s="240">
        <f t="shared" si="119"/>
        <v>61.314999999999991</v>
      </c>
      <c r="M164" s="240">
        <f t="shared" si="119"/>
        <v>98.822000000000003</v>
      </c>
      <c r="N164" s="240">
        <f t="shared" si="119"/>
        <v>162.57500000000002</v>
      </c>
      <c r="O164" s="240">
        <f t="shared" si="119"/>
        <v>89.163999999999902</v>
      </c>
      <c r="P164" s="240">
        <f t="shared" si="119"/>
        <v>131.77499999999992</v>
      </c>
      <c r="Q164" s="240">
        <f t="shared" si="119"/>
        <v>203.83799999999997</v>
      </c>
      <c r="R164" s="240">
        <f t="shared" si="119"/>
        <v>368.48600000000056</v>
      </c>
      <c r="S164" s="240">
        <f t="shared" si="119"/>
        <v>354.20399999999995</v>
      </c>
      <c r="T164" s="240">
        <f t="shared" si="119"/>
        <v>207.34000000000009</v>
      </c>
      <c r="U164" s="240">
        <f t="shared" si="119"/>
        <v>103.14000000000001</v>
      </c>
      <c r="V164" s="240">
        <f t="shared" si="119"/>
        <v>51.683000000000007</v>
      </c>
      <c r="W164" s="240">
        <f t="shared" si="119"/>
        <v>28.625</v>
      </c>
      <c r="X164" s="240">
        <f t="shared" si="119"/>
        <v>13.643000000000002</v>
      </c>
      <c r="Y164" s="240">
        <f t="shared" si="119"/>
        <v>5.7719999999999994</v>
      </c>
      <c r="Z164" s="240">
        <f t="shared" si="119"/>
        <v>4.8499999999999996</v>
      </c>
      <c r="AA164" s="264">
        <f t="shared" si="119"/>
        <v>1.4180000000000001</v>
      </c>
      <c r="AB164" s="93"/>
    </row>
    <row r="165" spans="1:28" ht="19.5" customHeight="1" x14ac:dyDescent="0.15">
      <c r="A165" s="194"/>
      <c r="B165" s="196"/>
      <c r="C165" s="193" t="s">
        <v>152</v>
      </c>
      <c r="D165" s="188"/>
      <c r="E165" s="189" t="s">
        <v>184</v>
      </c>
      <c r="F165" s="240">
        <f t="shared" si="118"/>
        <v>4576.5300000000016</v>
      </c>
      <c r="G165" s="240">
        <f>G167+G181</f>
        <v>51.26</v>
      </c>
      <c r="H165" s="240">
        <f t="shared" ref="H165:AA165" si="120">H167+H181</f>
        <v>103.22</v>
      </c>
      <c r="I165" s="240">
        <f t="shared" si="120"/>
        <v>53.08</v>
      </c>
      <c r="J165" s="240">
        <f t="shared" si="120"/>
        <v>59.81</v>
      </c>
      <c r="K165" s="240">
        <f>K167+K181</f>
        <v>145.07</v>
      </c>
      <c r="L165" s="240">
        <f t="shared" si="120"/>
        <v>293.13999999999993</v>
      </c>
      <c r="M165" s="240">
        <f t="shared" si="120"/>
        <v>280.82</v>
      </c>
      <c r="N165" s="240">
        <f t="shared" si="120"/>
        <v>480.55999999999995</v>
      </c>
      <c r="O165" s="240">
        <f t="shared" si="120"/>
        <v>260.92</v>
      </c>
      <c r="P165" s="240">
        <f t="shared" si="120"/>
        <v>345.84</v>
      </c>
      <c r="Q165" s="240">
        <f t="shared" si="120"/>
        <v>521.02</v>
      </c>
      <c r="R165" s="240">
        <f t="shared" si="120"/>
        <v>797.22</v>
      </c>
      <c r="S165" s="240">
        <f t="shared" si="120"/>
        <v>593.95999999999992</v>
      </c>
      <c r="T165" s="240">
        <f t="shared" si="120"/>
        <v>309.75000000000006</v>
      </c>
      <c r="U165" s="240">
        <f t="shared" si="120"/>
        <v>155.81000000000003</v>
      </c>
      <c r="V165" s="240">
        <f t="shared" si="120"/>
        <v>69.52</v>
      </c>
      <c r="W165" s="240">
        <f t="shared" si="120"/>
        <v>33.36</v>
      </c>
      <c r="X165" s="240">
        <f t="shared" si="120"/>
        <v>14</v>
      </c>
      <c r="Y165" s="240">
        <f t="shared" si="120"/>
        <v>4.6400000000000006</v>
      </c>
      <c r="Z165" s="240">
        <f t="shared" si="120"/>
        <v>1.01</v>
      </c>
      <c r="AA165" s="264">
        <f t="shared" si="120"/>
        <v>2.52</v>
      </c>
      <c r="AB165" s="93"/>
    </row>
    <row r="166" spans="1:28" ht="19.5" customHeight="1" x14ac:dyDescent="0.15">
      <c r="A166" s="194"/>
      <c r="B166" s="197"/>
      <c r="C166" s="197"/>
      <c r="D166" s="191"/>
      <c r="E166" s="189" t="s">
        <v>150</v>
      </c>
      <c r="F166" s="240">
        <f t="shared" si="118"/>
        <v>1119.4180000000001</v>
      </c>
      <c r="G166" s="240">
        <f>G168+G182</f>
        <v>0</v>
      </c>
      <c r="H166" s="240">
        <f t="shared" ref="H166:AA166" si="121">H168+H182</f>
        <v>0.314</v>
      </c>
      <c r="I166" s="240">
        <f t="shared" si="121"/>
        <v>1.4119999999999999</v>
      </c>
      <c r="J166" s="240">
        <f t="shared" si="121"/>
        <v>5.2270000000000003</v>
      </c>
      <c r="K166" s="240">
        <f t="shared" si="121"/>
        <v>21.433000000000003</v>
      </c>
      <c r="L166" s="240">
        <f t="shared" si="121"/>
        <v>59.051999999999992</v>
      </c>
      <c r="M166" s="240">
        <f t="shared" si="121"/>
        <v>65.558000000000007</v>
      </c>
      <c r="N166" s="240">
        <f t="shared" si="121"/>
        <v>122.04800000000002</v>
      </c>
      <c r="O166" s="240">
        <f t="shared" si="121"/>
        <v>66.968999999999895</v>
      </c>
      <c r="P166" s="240">
        <f t="shared" si="121"/>
        <v>90.461999999999904</v>
      </c>
      <c r="Q166" s="240">
        <f t="shared" si="121"/>
        <v>136.68299999999996</v>
      </c>
      <c r="R166" s="240">
        <f t="shared" si="121"/>
        <v>216.33200000000008</v>
      </c>
      <c r="S166" s="240">
        <f t="shared" si="121"/>
        <v>159.84300000000002</v>
      </c>
      <c r="T166" s="240">
        <f t="shared" si="121"/>
        <v>88.447999999999993</v>
      </c>
      <c r="U166" s="240">
        <f t="shared" si="121"/>
        <v>44.563000000000009</v>
      </c>
      <c r="V166" s="240">
        <f t="shared" si="121"/>
        <v>22.425000000000001</v>
      </c>
      <c r="W166" s="240">
        <f t="shared" si="121"/>
        <v>10.921000000000001</v>
      </c>
      <c r="X166" s="240">
        <f t="shared" si="121"/>
        <v>4.9670000000000005</v>
      </c>
      <c r="Y166" s="240">
        <f t="shared" si="121"/>
        <v>1.72</v>
      </c>
      <c r="Z166" s="240">
        <f t="shared" si="121"/>
        <v>0.41399999999999998</v>
      </c>
      <c r="AA166" s="264">
        <f t="shared" si="121"/>
        <v>0.627</v>
      </c>
      <c r="AB166" s="93"/>
    </row>
    <row r="167" spans="1:28" ht="19.5" customHeight="1" x14ac:dyDescent="0.15">
      <c r="A167" s="194"/>
      <c r="B167" s="198"/>
      <c r="C167" s="189"/>
      <c r="D167" s="189" t="s">
        <v>153</v>
      </c>
      <c r="E167" s="189" t="s">
        <v>184</v>
      </c>
      <c r="F167" s="240">
        <f t="shared" si="118"/>
        <v>4430.6100000000015</v>
      </c>
      <c r="G167" s="240">
        <f>SUM(G169,G171,G173,G175,G177,G179)</f>
        <v>46.62</v>
      </c>
      <c r="H167" s="240">
        <f t="shared" ref="H167:AA167" si="122">SUM(H169,H171,H173,H175,H177,H179)</f>
        <v>60.8</v>
      </c>
      <c r="I167" s="240">
        <f t="shared" si="122"/>
        <v>27.119999999999997</v>
      </c>
      <c r="J167" s="240">
        <f t="shared" si="122"/>
        <v>38.47</v>
      </c>
      <c r="K167" s="240">
        <f>SUM(K169,K171,K173,K175,K177,K179)</f>
        <v>118.08</v>
      </c>
      <c r="L167" s="240">
        <f t="shared" si="122"/>
        <v>281.25999999999993</v>
      </c>
      <c r="M167" s="240">
        <f t="shared" si="122"/>
        <v>275.87</v>
      </c>
      <c r="N167" s="240">
        <f t="shared" si="122"/>
        <v>478.95999999999992</v>
      </c>
      <c r="O167" s="240">
        <f t="shared" si="122"/>
        <v>257.86</v>
      </c>
      <c r="P167" s="240">
        <f t="shared" si="122"/>
        <v>345.23999999999995</v>
      </c>
      <c r="Q167" s="240">
        <f t="shared" si="122"/>
        <v>520.11</v>
      </c>
      <c r="R167" s="240">
        <f t="shared" si="122"/>
        <v>796.45</v>
      </c>
      <c r="S167" s="240">
        <f t="shared" si="122"/>
        <v>593.16</v>
      </c>
      <c r="T167" s="240">
        <f t="shared" si="122"/>
        <v>309.75000000000006</v>
      </c>
      <c r="U167" s="240">
        <f t="shared" si="122"/>
        <v>155.81000000000003</v>
      </c>
      <c r="V167" s="240">
        <f t="shared" si="122"/>
        <v>69.52</v>
      </c>
      <c r="W167" s="240">
        <f t="shared" si="122"/>
        <v>33.36</v>
      </c>
      <c r="X167" s="240">
        <f t="shared" si="122"/>
        <v>14</v>
      </c>
      <c r="Y167" s="240">
        <f t="shared" si="122"/>
        <v>4.6400000000000006</v>
      </c>
      <c r="Z167" s="240">
        <f t="shared" si="122"/>
        <v>1.01</v>
      </c>
      <c r="AA167" s="264">
        <f t="shared" si="122"/>
        <v>2.52</v>
      </c>
      <c r="AB167" s="93"/>
    </row>
    <row r="168" spans="1:28" ht="19.5" customHeight="1" x14ac:dyDescent="0.15">
      <c r="A168" s="194"/>
      <c r="B168" s="198" t="s">
        <v>154</v>
      </c>
      <c r="C168" s="198"/>
      <c r="D168" s="198"/>
      <c r="E168" s="189" t="s">
        <v>150</v>
      </c>
      <c r="F168" s="240">
        <f t="shared" si="118"/>
        <v>1111.8530000000001</v>
      </c>
      <c r="G168" s="240">
        <f>SUM(G170,G172,G174,G176,G178,G180)</f>
        <v>0</v>
      </c>
      <c r="H168" s="240">
        <f t="shared" ref="H168:AA168" si="123">SUM(H170,H172,H174,H176,H178,H180)</f>
        <v>0</v>
      </c>
      <c r="I168" s="240">
        <f t="shared" si="123"/>
        <v>0.76</v>
      </c>
      <c r="J168" s="240">
        <f t="shared" si="123"/>
        <v>4.1500000000000004</v>
      </c>
      <c r="K168" s="240">
        <f t="shared" si="123"/>
        <v>19.535000000000004</v>
      </c>
      <c r="L168" s="240">
        <f t="shared" si="123"/>
        <v>57.105999999999995</v>
      </c>
      <c r="M168" s="240">
        <f t="shared" si="123"/>
        <v>65.063000000000002</v>
      </c>
      <c r="N168" s="240">
        <f t="shared" si="123"/>
        <v>121.88000000000001</v>
      </c>
      <c r="O168" s="240">
        <f t="shared" si="123"/>
        <v>66.3509999999999</v>
      </c>
      <c r="P168" s="240">
        <f t="shared" si="123"/>
        <v>90.344999999999899</v>
      </c>
      <c r="Q168" s="240">
        <f t="shared" si="123"/>
        <v>136.59499999999997</v>
      </c>
      <c r="R168" s="240">
        <f t="shared" si="123"/>
        <v>216.22000000000008</v>
      </c>
      <c r="S168" s="240">
        <f t="shared" si="123"/>
        <v>159.76300000000001</v>
      </c>
      <c r="T168" s="240">
        <f t="shared" si="123"/>
        <v>88.447999999999993</v>
      </c>
      <c r="U168" s="240">
        <f t="shared" si="123"/>
        <v>44.563000000000009</v>
      </c>
      <c r="V168" s="240">
        <f t="shared" si="123"/>
        <v>22.425000000000001</v>
      </c>
      <c r="W168" s="240">
        <f t="shared" si="123"/>
        <v>10.921000000000001</v>
      </c>
      <c r="X168" s="240">
        <f t="shared" si="123"/>
        <v>4.9670000000000005</v>
      </c>
      <c r="Y168" s="240">
        <f t="shared" si="123"/>
        <v>1.72</v>
      </c>
      <c r="Z168" s="240">
        <f t="shared" si="123"/>
        <v>0.41399999999999998</v>
      </c>
      <c r="AA168" s="264">
        <f t="shared" si="123"/>
        <v>0.627</v>
      </c>
      <c r="AB168" s="93"/>
    </row>
    <row r="169" spans="1:28" ht="19.5" customHeight="1" x14ac:dyDescent="0.15">
      <c r="A169" s="194" t="s">
        <v>155</v>
      </c>
      <c r="B169" s="198"/>
      <c r="C169" s="198" t="s">
        <v>10</v>
      </c>
      <c r="D169" s="189" t="s">
        <v>156</v>
      </c>
      <c r="E169" s="189" t="s">
        <v>184</v>
      </c>
      <c r="F169" s="240">
        <f t="shared" si="118"/>
        <v>1933.7199999999993</v>
      </c>
      <c r="G169" s="240">
        <v>20.25</v>
      </c>
      <c r="H169" s="240">
        <v>26.26</v>
      </c>
      <c r="I169" s="240">
        <v>12.28</v>
      </c>
      <c r="J169" s="240">
        <v>31.82</v>
      </c>
      <c r="K169" s="240">
        <v>108.42</v>
      </c>
      <c r="L169" s="240">
        <v>258.52</v>
      </c>
      <c r="M169" s="240">
        <v>238.06</v>
      </c>
      <c r="N169" s="240">
        <v>347.14</v>
      </c>
      <c r="O169" s="240">
        <v>141.62</v>
      </c>
      <c r="P169" s="240">
        <v>150.84</v>
      </c>
      <c r="Q169" s="240">
        <v>140</v>
      </c>
      <c r="R169" s="240">
        <v>200.11</v>
      </c>
      <c r="S169" s="240">
        <v>102.59</v>
      </c>
      <c r="T169" s="240">
        <v>68.02</v>
      </c>
      <c r="U169" s="240">
        <v>29.03</v>
      </c>
      <c r="V169" s="240">
        <v>29.25</v>
      </c>
      <c r="W169" s="240">
        <v>15.05</v>
      </c>
      <c r="X169" s="240">
        <v>8.86</v>
      </c>
      <c r="Y169" s="240">
        <v>3.85</v>
      </c>
      <c r="Z169" s="240">
        <v>1.01</v>
      </c>
      <c r="AA169" s="264">
        <v>0.74</v>
      </c>
      <c r="AB169" s="93"/>
    </row>
    <row r="170" spans="1:28" ht="19.5" customHeight="1" x14ac:dyDescent="0.15">
      <c r="A170" s="194"/>
      <c r="B170" s="198"/>
      <c r="C170" s="198"/>
      <c r="D170" s="198"/>
      <c r="E170" s="189" t="s">
        <v>150</v>
      </c>
      <c r="F170" s="240">
        <f t="shared" si="118"/>
        <v>564.58899999999994</v>
      </c>
      <c r="G170" s="240">
        <v>0</v>
      </c>
      <c r="H170" s="240">
        <v>0</v>
      </c>
      <c r="I170" s="240">
        <v>0.372</v>
      </c>
      <c r="J170" s="240">
        <v>3.8180000000000001</v>
      </c>
      <c r="K170" s="240">
        <v>18.431000000000001</v>
      </c>
      <c r="L170" s="240">
        <v>54.308999999999997</v>
      </c>
      <c r="M170" s="240">
        <v>59.581000000000003</v>
      </c>
      <c r="N170" s="240">
        <v>100.694</v>
      </c>
      <c r="O170" s="240">
        <v>45.322999999999901</v>
      </c>
      <c r="P170" s="240">
        <v>51.250999999999898</v>
      </c>
      <c r="Q170" s="240">
        <v>51.795000000000002</v>
      </c>
      <c r="R170" s="240">
        <v>75.938000000000102</v>
      </c>
      <c r="S170" s="240">
        <v>39.94</v>
      </c>
      <c r="T170" s="240">
        <v>27.201000000000001</v>
      </c>
      <c r="U170" s="240">
        <v>11.851000000000001</v>
      </c>
      <c r="V170" s="240">
        <v>11.986000000000001</v>
      </c>
      <c r="W170" s="240">
        <v>6.1710000000000003</v>
      </c>
      <c r="X170" s="240">
        <v>3.6320000000000001</v>
      </c>
      <c r="Y170" s="240">
        <v>1.5780000000000001</v>
      </c>
      <c r="Z170" s="240">
        <v>0.41399999999999998</v>
      </c>
      <c r="AA170" s="264">
        <v>0.30399999999999999</v>
      </c>
      <c r="AB170" s="93"/>
    </row>
    <row r="171" spans="1:28" ht="19.5" customHeight="1" x14ac:dyDescent="0.15">
      <c r="A171" s="194"/>
      <c r="B171" s="198"/>
      <c r="C171" s="198"/>
      <c r="D171" s="189" t="s">
        <v>157</v>
      </c>
      <c r="E171" s="189" t="s">
        <v>184</v>
      </c>
      <c r="F171" s="240">
        <f t="shared" si="118"/>
        <v>2165.7800000000002</v>
      </c>
      <c r="G171" s="240">
        <v>0.88</v>
      </c>
      <c r="H171" s="240">
        <v>3.27</v>
      </c>
      <c r="I171" s="240">
        <v>1.99</v>
      </c>
      <c r="J171" s="240">
        <v>0.3</v>
      </c>
      <c r="K171" s="240">
        <v>3.58</v>
      </c>
      <c r="L171" s="240">
        <v>18.62</v>
      </c>
      <c r="M171" s="240">
        <v>34.020000000000003</v>
      </c>
      <c r="N171" s="240">
        <v>128.66999999999999</v>
      </c>
      <c r="O171" s="240">
        <v>112.56</v>
      </c>
      <c r="P171" s="240">
        <v>187.55</v>
      </c>
      <c r="Q171" s="240">
        <v>348.81</v>
      </c>
      <c r="R171" s="240">
        <v>507.45</v>
      </c>
      <c r="S171" s="240">
        <v>424.28</v>
      </c>
      <c r="T171" s="240">
        <v>220.96</v>
      </c>
      <c r="U171" s="240">
        <v>118.95</v>
      </c>
      <c r="V171" s="240">
        <v>39.049999999999997</v>
      </c>
      <c r="W171" s="240">
        <v>11.77</v>
      </c>
      <c r="X171" s="240">
        <v>0.5</v>
      </c>
      <c r="Y171" s="240">
        <v>0.79</v>
      </c>
      <c r="Z171" s="240">
        <v>0</v>
      </c>
      <c r="AA171" s="264">
        <v>1.78</v>
      </c>
      <c r="AB171" s="93"/>
    </row>
    <row r="172" spans="1:28" ht="19.5" customHeight="1" x14ac:dyDescent="0.15">
      <c r="A172" s="194"/>
      <c r="B172" s="198"/>
      <c r="C172" s="198"/>
      <c r="D172" s="198"/>
      <c r="E172" s="189" t="s">
        <v>150</v>
      </c>
      <c r="F172" s="240">
        <f t="shared" si="118"/>
        <v>480.11299999999994</v>
      </c>
      <c r="G172" s="240">
        <v>0</v>
      </c>
      <c r="H172" s="240">
        <v>0</v>
      </c>
      <c r="I172" s="240">
        <v>7.3999999999999996E-2</v>
      </c>
      <c r="J172" s="240">
        <v>2.1000000000000001E-2</v>
      </c>
      <c r="K172" s="240">
        <v>0.35799999999999998</v>
      </c>
      <c r="L172" s="240">
        <v>2.2330000000000001</v>
      </c>
      <c r="M172" s="240">
        <v>4.7610000000000001</v>
      </c>
      <c r="N172" s="240">
        <v>20.582999999999998</v>
      </c>
      <c r="O172" s="240">
        <v>20.260000000000002</v>
      </c>
      <c r="P172" s="240">
        <v>37.51</v>
      </c>
      <c r="Q172" s="240">
        <v>76.688999999999993</v>
      </c>
      <c r="R172" s="240">
        <v>116.60599999999999</v>
      </c>
      <c r="S172" s="240">
        <v>101.557</v>
      </c>
      <c r="T172" s="240">
        <v>55.231000000000002</v>
      </c>
      <c r="U172" s="240">
        <v>30.513000000000002</v>
      </c>
      <c r="V172" s="240">
        <v>10.071</v>
      </c>
      <c r="W172" s="240">
        <v>3.0510000000000002</v>
      </c>
      <c r="X172" s="240">
        <v>0.13</v>
      </c>
      <c r="Y172" s="240">
        <v>0.14199999999999999</v>
      </c>
      <c r="Z172" s="240">
        <v>0</v>
      </c>
      <c r="AA172" s="264">
        <v>0.32300000000000001</v>
      </c>
      <c r="AB172" s="93"/>
    </row>
    <row r="173" spans="1:28" ht="19.5" customHeight="1" x14ac:dyDescent="0.15">
      <c r="A173" s="194"/>
      <c r="B173" s="198" t="s">
        <v>158</v>
      </c>
      <c r="C173" s="198" t="s">
        <v>159</v>
      </c>
      <c r="D173" s="189" t="s">
        <v>160</v>
      </c>
      <c r="E173" s="189" t="s">
        <v>184</v>
      </c>
      <c r="F173" s="240">
        <f t="shared" si="118"/>
        <v>37.200000000000003</v>
      </c>
      <c r="G173" s="240">
        <v>0</v>
      </c>
      <c r="H173" s="240">
        <v>1.24</v>
      </c>
      <c r="I173" s="240">
        <v>0</v>
      </c>
      <c r="J173" s="240">
        <v>0</v>
      </c>
      <c r="K173" s="240">
        <v>0</v>
      </c>
      <c r="L173" s="240">
        <v>0</v>
      </c>
      <c r="M173" s="240">
        <v>0</v>
      </c>
      <c r="N173" s="240">
        <v>1.1399999999999999</v>
      </c>
      <c r="O173" s="240">
        <v>1.57</v>
      </c>
      <c r="P173" s="240">
        <v>2.52</v>
      </c>
      <c r="Q173" s="240">
        <v>0.82</v>
      </c>
      <c r="R173" s="240">
        <v>7.21</v>
      </c>
      <c r="S173" s="240">
        <v>7.49</v>
      </c>
      <c r="T173" s="240">
        <v>0.22</v>
      </c>
      <c r="U173" s="240">
        <v>3.81</v>
      </c>
      <c r="V173" s="240">
        <v>0</v>
      </c>
      <c r="W173" s="240">
        <v>6.54</v>
      </c>
      <c r="X173" s="240">
        <v>4.6399999999999997</v>
      </c>
      <c r="Y173" s="240">
        <v>0</v>
      </c>
      <c r="Z173" s="240">
        <v>0</v>
      </c>
      <c r="AA173" s="264">
        <v>0</v>
      </c>
      <c r="AB173" s="93"/>
    </row>
    <row r="174" spans="1:28" ht="19.5" customHeight="1" x14ac:dyDescent="0.15">
      <c r="A174" s="194"/>
      <c r="B174" s="198"/>
      <c r="C174" s="198"/>
      <c r="D174" s="198"/>
      <c r="E174" s="189" t="s">
        <v>150</v>
      </c>
      <c r="F174" s="240">
        <f t="shared" si="118"/>
        <v>8.5590000000000011</v>
      </c>
      <c r="G174" s="240">
        <v>0</v>
      </c>
      <c r="H174" s="240">
        <v>0</v>
      </c>
      <c r="I174" s="240">
        <v>0</v>
      </c>
      <c r="J174" s="240">
        <v>0</v>
      </c>
      <c r="K174" s="240">
        <v>0</v>
      </c>
      <c r="L174" s="240">
        <v>0</v>
      </c>
      <c r="M174" s="240">
        <v>0</v>
      </c>
      <c r="N174" s="240">
        <v>0.182</v>
      </c>
      <c r="O174" s="240">
        <v>0.28199999999999997</v>
      </c>
      <c r="P174" s="240">
        <v>0.504</v>
      </c>
      <c r="Q174" s="240">
        <v>0.18099999999999999</v>
      </c>
      <c r="R174" s="240">
        <v>1.66</v>
      </c>
      <c r="S174" s="240">
        <v>1.7969999999999999</v>
      </c>
      <c r="T174" s="240">
        <v>5.6000000000000001E-2</v>
      </c>
      <c r="U174" s="240">
        <v>0.99299999999999999</v>
      </c>
      <c r="V174" s="240">
        <v>0</v>
      </c>
      <c r="W174" s="240">
        <v>1.6990000000000001</v>
      </c>
      <c r="X174" s="240">
        <v>1.2050000000000001</v>
      </c>
      <c r="Y174" s="240">
        <v>0</v>
      </c>
      <c r="Z174" s="240">
        <v>0</v>
      </c>
      <c r="AA174" s="264">
        <v>0</v>
      </c>
      <c r="AB174" s="93"/>
    </row>
    <row r="175" spans="1:28" ht="19.5" customHeight="1" x14ac:dyDescent="0.15">
      <c r="A175" s="194"/>
      <c r="B175" s="198"/>
      <c r="C175" s="198"/>
      <c r="D175" s="189" t="s">
        <v>161</v>
      </c>
      <c r="E175" s="189" t="s">
        <v>184</v>
      </c>
      <c r="F175" s="240">
        <f t="shared" si="118"/>
        <v>5.57</v>
      </c>
      <c r="G175" s="240">
        <v>0</v>
      </c>
      <c r="H175" s="240">
        <v>0.1</v>
      </c>
      <c r="I175" s="240">
        <v>0.56000000000000005</v>
      </c>
      <c r="J175" s="240">
        <v>3.68</v>
      </c>
      <c r="K175" s="240">
        <v>0.45</v>
      </c>
      <c r="L175" s="240">
        <v>0.78</v>
      </c>
      <c r="M175" s="240">
        <v>0</v>
      </c>
      <c r="N175" s="240">
        <v>0</v>
      </c>
      <c r="O175" s="240">
        <v>0</v>
      </c>
      <c r="P175" s="240">
        <v>0</v>
      </c>
      <c r="Q175" s="240">
        <v>0</v>
      </c>
      <c r="R175" s="240">
        <v>0</v>
      </c>
      <c r="S175" s="240">
        <v>0</v>
      </c>
      <c r="T175" s="240">
        <v>0</v>
      </c>
      <c r="U175" s="240">
        <v>0</v>
      </c>
      <c r="V175" s="240">
        <v>0</v>
      </c>
      <c r="W175" s="240">
        <v>0</v>
      </c>
      <c r="X175" s="240">
        <v>0</v>
      </c>
      <c r="Y175" s="240">
        <v>0</v>
      </c>
      <c r="Z175" s="240">
        <v>0</v>
      </c>
      <c r="AA175" s="264">
        <v>0</v>
      </c>
      <c r="AB175" s="93"/>
    </row>
    <row r="176" spans="1:28" ht="19.5" customHeight="1" x14ac:dyDescent="0.15">
      <c r="A176" s="194"/>
      <c r="B176" s="198"/>
      <c r="C176" s="198"/>
      <c r="D176" s="198"/>
      <c r="E176" s="189" t="s">
        <v>150</v>
      </c>
      <c r="F176" s="240">
        <f t="shared" si="118"/>
        <v>8.6999999999999994E-2</v>
      </c>
      <c r="G176" s="240">
        <v>0</v>
      </c>
      <c r="H176" s="240">
        <v>0</v>
      </c>
      <c r="I176" s="240">
        <v>0</v>
      </c>
      <c r="J176" s="240">
        <v>4.3999999999999997E-2</v>
      </c>
      <c r="K176" s="240">
        <v>1.2999999999999999E-2</v>
      </c>
      <c r="L176" s="240">
        <v>0.03</v>
      </c>
      <c r="M176" s="240">
        <v>0</v>
      </c>
      <c r="N176" s="240">
        <v>0</v>
      </c>
      <c r="O176" s="240">
        <v>0</v>
      </c>
      <c r="P176" s="240">
        <v>0</v>
      </c>
      <c r="Q176" s="240">
        <v>0</v>
      </c>
      <c r="R176" s="240">
        <v>0</v>
      </c>
      <c r="S176" s="240">
        <v>0</v>
      </c>
      <c r="T176" s="240">
        <v>0</v>
      </c>
      <c r="U176" s="240">
        <v>0</v>
      </c>
      <c r="V176" s="240">
        <v>0</v>
      </c>
      <c r="W176" s="240">
        <v>0</v>
      </c>
      <c r="X176" s="240">
        <v>0</v>
      </c>
      <c r="Y176" s="240">
        <v>0</v>
      </c>
      <c r="Z176" s="240">
        <v>0</v>
      </c>
      <c r="AA176" s="264">
        <v>0</v>
      </c>
      <c r="AB176" s="93"/>
    </row>
    <row r="177" spans="1:28" ht="19.5" customHeight="1" x14ac:dyDescent="0.15">
      <c r="A177" s="194"/>
      <c r="B177" s="198"/>
      <c r="C177" s="198" t="s">
        <v>162</v>
      </c>
      <c r="D177" s="189" t="s">
        <v>163</v>
      </c>
      <c r="E177" s="189" t="s">
        <v>184</v>
      </c>
      <c r="F177" s="240">
        <f t="shared" si="118"/>
        <v>288.27000000000004</v>
      </c>
      <c r="G177" s="240">
        <v>25.49</v>
      </c>
      <c r="H177" s="240">
        <v>29.93</v>
      </c>
      <c r="I177" s="240">
        <v>12.29</v>
      </c>
      <c r="J177" s="240">
        <v>2.67</v>
      </c>
      <c r="K177" s="240">
        <v>5.63</v>
      </c>
      <c r="L177" s="240">
        <v>3.34</v>
      </c>
      <c r="M177" s="240">
        <v>3.79</v>
      </c>
      <c r="N177" s="240">
        <v>2.0099999999999998</v>
      </c>
      <c r="O177" s="240">
        <v>2.11</v>
      </c>
      <c r="P177" s="240">
        <v>4.26</v>
      </c>
      <c r="Q177" s="240">
        <v>30.48</v>
      </c>
      <c r="R177" s="240">
        <v>81.680000000000007</v>
      </c>
      <c r="S177" s="240">
        <v>58.8</v>
      </c>
      <c r="T177" s="240">
        <v>20.55</v>
      </c>
      <c r="U177" s="240">
        <v>4.0199999999999996</v>
      </c>
      <c r="V177" s="240">
        <v>1.22</v>
      </c>
      <c r="W177" s="240">
        <v>0</v>
      </c>
      <c r="X177" s="240">
        <v>0</v>
      </c>
      <c r="Y177" s="240">
        <v>0</v>
      </c>
      <c r="Z177" s="240">
        <v>0</v>
      </c>
      <c r="AA177" s="264">
        <v>0</v>
      </c>
      <c r="AB177" s="93"/>
    </row>
    <row r="178" spans="1:28" ht="19.5" customHeight="1" x14ac:dyDescent="0.15">
      <c r="A178" s="194"/>
      <c r="B178" s="198" t="s">
        <v>20</v>
      </c>
      <c r="C178" s="198"/>
      <c r="D178" s="198"/>
      <c r="E178" s="189" t="s">
        <v>150</v>
      </c>
      <c r="F178" s="240">
        <f t="shared" si="118"/>
        <v>58.495999999999995</v>
      </c>
      <c r="G178" s="240">
        <v>0</v>
      </c>
      <c r="H178" s="240">
        <v>0</v>
      </c>
      <c r="I178" s="240">
        <v>0.314</v>
      </c>
      <c r="J178" s="240">
        <v>0.26700000000000002</v>
      </c>
      <c r="K178" s="240">
        <v>0.73299999999999998</v>
      </c>
      <c r="L178" s="240">
        <v>0.53400000000000003</v>
      </c>
      <c r="M178" s="240">
        <v>0.72099999999999997</v>
      </c>
      <c r="N178" s="240">
        <v>0.42099999999999999</v>
      </c>
      <c r="O178" s="240">
        <v>0.48599999999999999</v>
      </c>
      <c r="P178" s="240">
        <v>1.071</v>
      </c>
      <c r="Q178" s="240">
        <v>7.9299999999999899</v>
      </c>
      <c r="R178" s="240">
        <v>22.015999999999998</v>
      </c>
      <c r="S178" s="240">
        <v>16.469000000000001</v>
      </c>
      <c r="T178" s="240">
        <v>5.96</v>
      </c>
      <c r="U178" s="240">
        <v>1.206</v>
      </c>
      <c r="V178" s="240">
        <v>0.36799999999999999</v>
      </c>
      <c r="W178" s="240">
        <v>0</v>
      </c>
      <c r="X178" s="240">
        <v>0</v>
      </c>
      <c r="Y178" s="240">
        <v>0</v>
      </c>
      <c r="Z178" s="240">
        <v>0</v>
      </c>
      <c r="AA178" s="264">
        <v>0</v>
      </c>
      <c r="AB178" s="93"/>
    </row>
    <row r="179" spans="1:28" ht="19.5" customHeight="1" x14ac:dyDescent="0.15">
      <c r="A179" s="194"/>
      <c r="B179" s="198"/>
      <c r="C179" s="198"/>
      <c r="D179" s="189" t="s">
        <v>164</v>
      </c>
      <c r="E179" s="189" t="s">
        <v>184</v>
      </c>
      <c r="F179" s="240">
        <f t="shared" si="118"/>
        <v>7.0000000000000007E-2</v>
      </c>
      <c r="G179" s="240">
        <v>0</v>
      </c>
      <c r="H179" s="240">
        <v>0</v>
      </c>
      <c r="I179" s="240">
        <v>0</v>
      </c>
      <c r="J179" s="240">
        <v>0</v>
      </c>
      <c r="K179" s="240">
        <v>0</v>
      </c>
      <c r="L179" s="240">
        <v>0</v>
      </c>
      <c r="M179" s="240">
        <v>0</v>
      </c>
      <c r="N179" s="240">
        <v>0</v>
      </c>
      <c r="O179" s="240">
        <v>0</v>
      </c>
      <c r="P179" s="240">
        <v>7.0000000000000007E-2</v>
      </c>
      <c r="Q179" s="240">
        <v>0</v>
      </c>
      <c r="R179" s="240">
        <v>0</v>
      </c>
      <c r="S179" s="240">
        <v>0</v>
      </c>
      <c r="T179" s="240">
        <v>0</v>
      </c>
      <c r="U179" s="240">
        <v>0</v>
      </c>
      <c r="V179" s="240">
        <v>0</v>
      </c>
      <c r="W179" s="240">
        <v>0</v>
      </c>
      <c r="X179" s="240">
        <v>0</v>
      </c>
      <c r="Y179" s="240">
        <v>0</v>
      </c>
      <c r="Z179" s="240">
        <v>0</v>
      </c>
      <c r="AA179" s="264">
        <v>0</v>
      </c>
      <c r="AB179" s="93"/>
    </row>
    <row r="180" spans="1:28" ht="19.5" customHeight="1" x14ac:dyDescent="0.15">
      <c r="A180" s="194" t="s">
        <v>227</v>
      </c>
      <c r="B180" s="198"/>
      <c r="C180" s="198"/>
      <c r="D180" s="198"/>
      <c r="E180" s="189" t="s">
        <v>150</v>
      </c>
      <c r="F180" s="240">
        <f t="shared" si="118"/>
        <v>8.9999999999999993E-3</v>
      </c>
      <c r="G180" s="240">
        <v>0</v>
      </c>
      <c r="H180" s="240">
        <v>0</v>
      </c>
      <c r="I180" s="240">
        <v>0</v>
      </c>
      <c r="J180" s="240">
        <v>0</v>
      </c>
      <c r="K180" s="240">
        <v>0</v>
      </c>
      <c r="L180" s="240">
        <v>0</v>
      </c>
      <c r="M180" s="240">
        <v>0</v>
      </c>
      <c r="N180" s="240">
        <v>0</v>
      </c>
      <c r="O180" s="240">
        <v>0</v>
      </c>
      <c r="P180" s="240">
        <v>8.9999999999999993E-3</v>
      </c>
      <c r="Q180" s="240">
        <v>0</v>
      </c>
      <c r="R180" s="240">
        <v>0</v>
      </c>
      <c r="S180" s="240">
        <v>0</v>
      </c>
      <c r="T180" s="240">
        <v>0</v>
      </c>
      <c r="U180" s="240">
        <v>0</v>
      </c>
      <c r="V180" s="240">
        <v>0</v>
      </c>
      <c r="W180" s="240">
        <v>0</v>
      </c>
      <c r="X180" s="240">
        <v>0</v>
      </c>
      <c r="Y180" s="240">
        <v>0</v>
      </c>
      <c r="Z180" s="240">
        <v>0</v>
      </c>
      <c r="AA180" s="264">
        <v>0</v>
      </c>
      <c r="AB180" s="93"/>
    </row>
    <row r="181" spans="1:28" ht="19.5" customHeight="1" x14ac:dyDescent="0.15">
      <c r="A181" s="194"/>
      <c r="B181" s="197"/>
      <c r="C181" s="193" t="s">
        <v>165</v>
      </c>
      <c r="D181" s="188"/>
      <c r="E181" s="189" t="s">
        <v>184</v>
      </c>
      <c r="F181" s="240">
        <f t="shared" si="118"/>
        <v>145.92000000000002</v>
      </c>
      <c r="G181" s="240">
        <v>4.6399999999999997</v>
      </c>
      <c r="H181" s="240">
        <v>42.42</v>
      </c>
      <c r="I181" s="240">
        <v>25.96</v>
      </c>
      <c r="J181" s="240">
        <v>21.34</v>
      </c>
      <c r="K181" s="240">
        <v>26.99</v>
      </c>
      <c r="L181" s="240">
        <v>11.88</v>
      </c>
      <c r="M181" s="240">
        <v>4.95</v>
      </c>
      <c r="N181" s="240">
        <v>1.6</v>
      </c>
      <c r="O181" s="240">
        <v>3.06</v>
      </c>
      <c r="P181" s="240">
        <v>0.6</v>
      </c>
      <c r="Q181" s="240">
        <v>0.91</v>
      </c>
      <c r="R181" s="240">
        <v>0.77</v>
      </c>
      <c r="S181" s="240">
        <v>0.8</v>
      </c>
      <c r="T181" s="240">
        <v>0</v>
      </c>
      <c r="U181" s="240">
        <v>0</v>
      </c>
      <c r="V181" s="240">
        <v>0</v>
      </c>
      <c r="W181" s="240">
        <v>0</v>
      </c>
      <c r="X181" s="240">
        <v>0</v>
      </c>
      <c r="Y181" s="240">
        <v>0</v>
      </c>
      <c r="Z181" s="240">
        <v>0</v>
      </c>
      <c r="AA181" s="264">
        <v>0</v>
      </c>
      <c r="AB181" s="93"/>
    </row>
    <row r="182" spans="1:28" ht="19.5" customHeight="1" x14ac:dyDescent="0.15">
      <c r="A182" s="194"/>
      <c r="B182" s="197"/>
      <c r="C182" s="197"/>
      <c r="D182" s="191"/>
      <c r="E182" s="189" t="s">
        <v>150</v>
      </c>
      <c r="F182" s="240">
        <f t="shared" si="118"/>
        <v>7.5650000000000004</v>
      </c>
      <c r="G182" s="240">
        <v>0</v>
      </c>
      <c r="H182" s="240">
        <v>0.314</v>
      </c>
      <c r="I182" s="240">
        <v>0.65200000000000002</v>
      </c>
      <c r="J182" s="240">
        <v>1.077</v>
      </c>
      <c r="K182" s="240">
        <v>1.8979999999999999</v>
      </c>
      <c r="L182" s="240">
        <v>1.946</v>
      </c>
      <c r="M182" s="240">
        <v>0.495</v>
      </c>
      <c r="N182" s="240">
        <v>0.16800000000000001</v>
      </c>
      <c r="O182" s="240">
        <v>0.61799999999999999</v>
      </c>
      <c r="P182" s="240">
        <v>0.11700000000000001</v>
      </c>
      <c r="Q182" s="240">
        <v>8.7999999999999995E-2</v>
      </c>
      <c r="R182" s="240">
        <v>0.112</v>
      </c>
      <c r="S182" s="240">
        <v>0.08</v>
      </c>
      <c r="T182" s="240">
        <v>0</v>
      </c>
      <c r="U182" s="240">
        <v>0</v>
      </c>
      <c r="V182" s="240">
        <v>0</v>
      </c>
      <c r="W182" s="240">
        <v>0</v>
      </c>
      <c r="X182" s="240">
        <v>0</v>
      </c>
      <c r="Y182" s="240">
        <v>0</v>
      </c>
      <c r="Z182" s="240">
        <v>0</v>
      </c>
      <c r="AA182" s="264">
        <v>0</v>
      </c>
      <c r="AB182" s="93"/>
    </row>
    <row r="183" spans="1:28" ht="19.5" customHeight="1" x14ac:dyDescent="0.15">
      <c r="A183" s="194"/>
      <c r="B183" s="196"/>
      <c r="C183" s="193" t="s">
        <v>152</v>
      </c>
      <c r="D183" s="188"/>
      <c r="E183" s="189" t="s">
        <v>184</v>
      </c>
      <c r="F183" s="240">
        <f t="shared" si="118"/>
        <v>5243.51</v>
      </c>
      <c r="G183" s="240">
        <f>G185+G195</f>
        <v>0.2</v>
      </c>
      <c r="H183" s="240">
        <f t="shared" ref="H183:AA183" si="124">H185+H195</f>
        <v>342.53</v>
      </c>
      <c r="I183" s="240">
        <f t="shared" si="124"/>
        <v>29.5</v>
      </c>
      <c r="J183" s="240">
        <f t="shared" si="124"/>
        <v>15.61</v>
      </c>
      <c r="K183" s="240">
        <f t="shared" si="124"/>
        <v>16.37</v>
      </c>
      <c r="L183" s="240">
        <f t="shared" si="124"/>
        <v>24.939999999999998</v>
      </c>
      <c r="M183" s="240">
        <f t="shared" si="124"/>
        <v>332.33</v>
      </c>
      <c r="N183" s="240">
        <f t="shared" si="124"/>
        <v>362.37</v>
      </c>
      <c r="O183" s="240">
        <f t="shared" si="124"/>
        <v>175.75</v>
      </c>
      <c r="P183" s="240">
        <f t="shared" si="124"/>
        <v>288.56</v>
      </c>
      <c r="Q183" s="240">
        <f t="shared" si="124"/>
        <v>417.55</v>
      </c>
      <c r="R183" s="240">
        <f t="shared" si="124"/>
        <v>935.56999999999994</v>
      </c>
      <c r="S183" s="240">
        <f t="shared" si="124"/>
        <v>1150.17</v>
      </c>
      <c r="T183" s="240">
        <f t="shared" si="124"/>
        <v>615.5</v>
      </c>
      <c r="U183" s="240">
        <f t="shared" si="124"/>
        <v>266.39</v>
      </c>
      <c r="V183" s="240">
        <f t="shared" si="124"/>
        <v>125.4</v>
      </c>
      <c r="W183" s="240">
        <f t="shared" si="124"/>
        <v>71.059999999999988</v>
      </c>
      <c r="X183" s="240">
        <f t="shared" si="124"/>
        <v>34.08</v>
      </c>
      <c r="Y183" s="240">
        <f t="shared" si="124"/>
        <v>16.2</v>
      </c>
      <c r="Z183" s="240">
        <f t="shared" si="124"/>
        <v>19.919999999999998</v>
      </c>
      <c r="AA183" s="264">
        <f t="shared" si="124"/>
        <v>3.5100000000000002</v>
      </c>
      <c r="AB183" s="93"/>
    </row>
    <row r="184" spans="1:28" ht="19.5" customHeight="1" x14ac:dyDescent="0.15">
      <c r="A184" s="194"/>
      <c r="B184" s="197"/>
      <c r="C184" s="197"/>
      <c r="D184" s="191"/>
      <c r="E184" s="189" t="s">
        <v>150</v>
      </c>
      <c r="F184" s="240">
        <f t="shared" si="118"/>
        <v>800.9700000000006</v>
      </c>
      <c r="G184" s="240">
        <f>G186+G196</f>
        <v>0</v>
      </c>
      <c r="H184" s="240">
        <f t="shared" ref="H184:AA184" si="125">H186+H196</f>
        <v>2.6829999999999798</v>
      </c>
      <c r="I184" s="240">
        <f>I186+I196</f>
        <v>0.73799999999999999</v>
      </c>
      <c r="J184" s="240">
        <f t="shared" si="125"/>
        <v>0.78500000000000003</v>
      </c>
      <c r="K184" s="240">
        <f t="shared" si="125"/>
        <v>1.1459999999999999</v>
      </c>
      <c r="L184" s="240">
        <f t="shared" si="125"/>
        <v>2.2629999999999999</v>
      </c>
      <c r="M184" s="240">
        <f t="shared" si="125"/>
        <v>33.264000000000003</v>
      </c>
      <c r="N184" s="240">
        <f t="shared" si="125"/>
        <v>40.527000000000001</v>
      </c>
      <c r="O184" s="240">
        <f t="shared" si="125"/>
        <v>22.195</v>
      </c>
      <c r="P184" s="240">
        <f t="shared" si="125"/>
        <v>41.313000000000002</v>
      </c>
      <c r="Q184" s="240">
        <f t="shared" si="125"/>
        <v>67.155000000000001</v>
      </c>
      <c r="R184" s="240">
        <f t="shared" si="125"/>
        <v>152.15400000000051</v>
      </c>
      <c r="S184" s="240">
        <f t="shared" si="125"/>
        <v>194.3609999999999</v>
      </c>
      <c r="T184" s="240">
        <f t="shared" si="125"/>
        <v>118.8920000000001</v>
      </c>
      <c r="U184" s="240">
        <f t="shared" si="125"/>
        <v>58.576999999999998</v>
      </c>
      <c r="V184" s="240">
        <f t="shared" si="125"/>
        <v>29.258000000000003</v>
      </c>
      <c r="W184" s="240">
        <f t="shared" si="125"/>
        <v>17.704000000000001</v>
      </c>
      <c r="X184" s="240">
        <f t="shared" si="125"/>
        <v>8.6760000000000019</v>
      </c>
      <c r="Y184" s="240">
        <f t="shared" si="125"/>
        <v>4.0519999999999996</v>
      </c>
      <c r="Z184" s="240">
        <f t="shared" si="125"/>
        <v>4.4359999999999999</v>
      </c>
      <c r="AA184" s="264">
        <f t="shared" si="125"/>
        <v>0.79100000000000004</v>
      </c>
      <c r="AB184" s="93"/>
    </row>
    <row r="185" spans="1:28" ht="19.5" customHeight="1" x14ac:dyDescent="0.15">
      <c r="A185" s="194"/>
      <c r="B185" s="198" t="s">
        <v>94</v>
      </c>
      <c r="C185" s="189"/>
      <c r="D185" s="189" t="s">
        <v>153</v>
      </c>
      <c r="E185" s="189" t="s">
        <v>184</v>
      </c>
      <c r="F185" s="240">
        <f t="shared" si="118"/>
        <v>1679.7300000000002</v>
      </c>
      <c r="G185" s="240">
        <f>SUM(G187,G189,G191,G193)</f>
        <v>0</v>
      </c>
      <c r="H185" s="240">
        <f t="shared" ref="H185:AA185" si="126">SUM(H187,H189,H191,H193)</f>
        <v>0</v>
      </c>
      <c r="I185" s="240">
        <f>SUM(I187,I189,I191,I193)</f>
        <v>0</v>
      </c>
      <c r="J185" s="240">
        <f t="shared" si="126"/>
        <v>0</v>
      </c>
      <c r="K185" s="240">
        <f t="shared" si="126"/>
        <v>0</v>
      </c>
      <c r="L185" s="240">
        <f t="shared" si="126"/>
        <v>6.47</v>
      </c>
      <c r="M185" s="240">
        <f t="shared" si="126"/>
        <v>3.5</v>
      </c>
      <c r="N185" s="240">
        <f t="shared" si="126"/>
        <v>18.3</v>
      </c>
      <c r="O185" s="240">
        <f t="shared" si="126"/>
        <v>21.68</v>
      </c>
      <c r="P185" s="240">
        <f t="shared" si="126"/>
        <v>63.72</v>
      </c>
      <c r="Q185" s="240">
        <f t="shared" si="126"/>
        <v>129.26</v>
      </c>
      <c r="R185" s="240">
        <f t="shared" si="126"/>
        <v>260.81</v>
      </c>
      <c r="S185" s="240">
        <f t="shared" si="126"/>
        <v>381.01</v>
      </c>
      <c r="T185" s="240">
        <f t="shared" si="126"/>
        <v>333.29999999999995</v>
      </c>
      <c r="U185" s="240">
        <f t="shared" si="126"/>
        <v>207.47</v>
      </c>
      <c r="V185" s="240">
        <f t="shared" si="126"/>
        <v>112.2</v>
      </c>
      <c r="W185" s="240">
        <f t="shared" si="126"/>
        <v>69.959999999999994</v>
      </c>
      <c r="X185" s="240">
        <f t="shared" si="126"/>
        <v>33.72</v>
      </c>
      <c r="Y185" s="240">
        <f t="shared" si="126"/>
        <v>16.2</v>
      </c>
      <c r="Z185" s="240">
        <f t="shared" si="126"/>
        <v>19.7</v>
      </c>
      <c r="AA185" s="264">
        <f t="shared" si="126"/>
        <v>2.4300000000000002</v>
      </c>
      <c r="AB185" s="93"/>
    </row>
    <row r="186" spans="1:28" ht="19.5" customHeight="1" x14ac:dyDescent="0.15">
      <c r="A186" s="194"/>
      <c r="B186" s="198"/>
      <c r="C186" s="198" t="s">
        <v>10</v>
      </c>
      <c r="D186" s="198"/>
      <c r="E186" s="189" t="s">
        <v>150</v>
      </c>
      <c r="F186" s="240">
        <f t="shared" si="118"/>
        <v>374.59399999999999</v>
      </c>
      <c r="G186" s="240">
        <f>SUM(G188,G190,G192,G194)</f>
        <v>0</v>
      </c>
      <c r="H186" s="240">
        <f t="shared" ref="H186:AA186" si="127">SUM(H188,H190,H192,H194)</f>
        <v>0</v>
      </c>
      <c r="I186" s="240">
        <f t="shared" si="127"/>
        <v>0</v>
      </c>
      <c r="J186" s="240">
        <f t="shared" si="127"/>
        <v>0</v>
      </c>
      <c r="K186" s="240">
        <f t="shared" si="127"/>
        <v>0</v>
      </c>
      <c r="L186" s="240">
        <f t="shared" si="127"/>
        <v>0.59899999999999998</v>
      </c>
      <c r="M186" s="240">
        <f t="shared" si="127"/>
        <v>0.48799999999999999</v>
      </c>
      <c r="N186" s="240">
        <f t="shared" si="127"/>
        <v>2.7749999999999999</v>
      </c>
      <c r="O186" s="240">
        <f t="shared" si="127"/>
        <v>3.7770000000000001</v>
      </c>
      <c r="P186" s="240">
        <f t="shared" si="127"/>
        <v>12.039</v>
      </c>
      <c r="Q186" s="240">
        <f t="shared" si="127"/>
        <v>26.977</v>
      </c>
      <c r="R186" s="240">
        <f t="shared" si="127"/>
        <v>54.835999999999999</v>
      </c>
      <c r="S186" s="240">
        <f t="shared" si="127"/>
        <v>82.901999999999902</v>
      </c>
      <c r="T186" s="240">
        <f t="shared" si="127"/>
        <v>77.722000000000094</v>
      </c>
      <c r="U186" s="240">
        <f t="shared" si="127"/>
        <v>49.911999999999999</v>
      </c>
      <c r="V186" s="240">
        <f t="shared" si="127"/>
        <v>27.315000000000001</v>
      </c>
      <c r="W186" s="240">
        <f t="shared" si="127"/>
        <v>17.541</v>
      </c>
      <c r="X186" s="240">
        <f t="shared" si="127"/>
        <v>8.6230000000000011</v>
      </c>
      <c r="Y186" s="240">
        <f t="shared" si="127"/>
        <v>4.0519999999999996</v>
      </c>
      <c r="Z186" s="240">
        <f t="shared" si="127"/>
        <v>4.4039999999999999</v>
      </c>
      <c r="AA186" s="264">
        <f t="shared" si="127"/>
        <v>0.63200000000000001</v>
      </c>
      <c r="AB186" s="93"/>
    </row>
    <row r="187" spans="1:28" ht="19.5" customHeight="1" x14ac:dyDescent="0.15">
      <c r="A187" s="194"/>
      <c r="B187" s="198"/>
      <c r="C187" s="198"/>
      <c r="D187" s="189" t="s">
        <v>157</v>
      </c>
      <c r="E187" s="189" t="s">
        <v>184</v>
      </c>
      <c r="F187" s="240">
        <f t="shared" si="118"/>
        <v>1645.53</v>
      </c>
      <c r="G187" s="240">
        <v>0</v>
      </c>
      <c r="H187" s="240">
        <v>0</v>
      </c>
      <c r="I187" s="240">
        <v>0</v>
      </c>
      <c r="J187" s="240">
        <v>0</v>
      </c>
      <c r="K187" s="240">
        <v>0</v>
      </c>
      <c r="L187" s="240">
        <v>6.47</v>
      </c>
      <c r="M187" s="240">
        <v>3.5</v>
      </c>
      <c r="N187" s="240">
        <v>18.3</v>
      </c>
      <c r="O187" s="240">
        <v>21.68</v>
      </c>
      <c r="P187" s="240">
        <v>63.72</v>
      </c>
      <c r="Q187" s="240">
        <v>129.26</v>
      </c>
      <c r="R187" s="240">
        <v>260.81</v>
      </c>
      <c r="S187" s="240">
        <v>374.32</v>
      </c>
      <c r="T187" s="240">
        <v>325.77999999999997</v>
      </c>
      <c r="U187" s="240">
        <v>199.83</v>
      </c>
      <c r="V187" s="240">
        <v>112.2</v>
      </c>
      <c r="W187" s="240">
        <v>60.79</v>
      </c>
      <c r="X187" s="240">
        <v>30.54</v>
      </c>
      <c r="Y187" s="240">
        <v>16.2</v>
      </c>
      <c r="Z187" s="240">
        <v>19.7</v>
      </c>
      <c r="AA187" s="264">
        <v>2.4300000000000002</v>
      </c>
      <c r="AB187" s="93"/>
    </row>
    <row r="188" spans="1:28" ht="19.5" customHeight="1" x14ac:dyDescent="0.15">
      <c r="A188" s="194"/>
      <c r="B188" s="198"/>
      <c r="C188" s="198"/>
      <c r="D188" s="198"/>
      <c r="E188" s="189" t="s">
        <v>150</v>
      </c>
      <c r="F188" s="240">
        <f t="shared" si="118"/>
        <v>365.90699999999998</v>
      </c>
      <c r="G188" s="240">
        <v>0</v>
      </c>
      <c r="H188" s="240">
        <v>0</v>
      </c>
      <c r="I188" s="240">
        <v>0</v>
      </c>
      <c r="J188" s="240">
        <v>0</v>
      </c>
      <c r="K188" s="240">
        <v>0</v>
      </c>
      <c r="L188" s="240">
        <v>0.59899999999999998</v>
      </c>
      <c r="M188" s="240">
        <v>0.48799999999999999</v>
      </c>
      <c r="N188" s="240">
        <v>2.7749999999999999</v>
      </c>
      <c r="O188" s="240">
        <v>3.7770000000000001</v>
      </c>
      <c r="P188" s="240">
        <v>12.039</v>
      </c>
      <c r="Q188" s="240">
        <v>26.977</v>
      </c>
      <c r="R188" s="240">
        <v>54.835999999999999</v>
      </c>
      <c r="S188" s="240">
        <v>81.296999999999898</v>
      </c>
      <c r="T188" s="240">
        <v>75.838000000000093</v>
      </c>
      <c r="U188" s="240">
        <v>47.926000000000002</v>
      </c>
      <c r="V188" s="240">
        <v>27.315000000000001</v>
      </c>
      <c r="W188" s="240">
        <v>15.156000000000001</v>
      </c>
      <c r="X188" s="240">
        <v>7.7960000000000003</v>
      </c>
      <c r="Y188" s="240">
        <v>4.0519999999999996</v>
      </c>
      <c r="Z188" s="240">
        <v>4.4039999999999999</v>
      </c>
      <c r="AA188" s="264">
        <v>0.63200000000000001</v>
      </c>
      <c r="AB188" s="93"/>
    </row>
    <row r="189" spans="1:28" ht="19.5" customHeight="1" x14ac:dyDescent="0.15">
      <c r="A189" s="194"/>
      <c r="B189" s="198" t="s">
        <v>65</v>
      </c>
      <c r="C189" s="198" t="s">
        <v>159</v>
      </c>
      <c r="D189" s="189" t="s">
        <v>160</v>
      </c>
      <c r="E189" s="189" t="s">
        <v>184</v>
      </c>
      <c r="F189" s="240">
        <f t="shared" si="118"/>
        <v>34.200000000000003</v>
      </c>
      <c r="G189" s="240">
        <v>0</v>
      </c>
      <c r="H189" s="240">
        <v>0</v>
      </c>
      <c r="I189" s="240">
        <v>0</v>
      </c>
      <c r="J189" s="240">
        <v>0</v>
      </c>
      <c r="K189" s="240">
        <v>0</v>
      </c>
      <c r="L189" s="240">
        <v>0</v>
      </c>
      <c r="M189" s="240">
        <v>0</v>
      </c>
      <c r="N189" s="240">
        <v>0</v>
      </c>
      <c r="O189" s="240">
        <v>0</v>
      </c>
      <c r="P189" s="240">
        <v>0</v>
      </c>
      <c r="Q189" s="240">
        <v>0</v>
      </c>
      <c r="R189" s="240">
        <v>0</v>
      </c>
      <c r="S189" s="240">
        <v>6.69</v>
      </c>
      <c r="T189" s="240">
        <v>7.52</v>
      </c>
      <c r="U189" s="240">
        <v>7.64</v>
      </c>
      <c r="V189" s="240">
        <v>0</v>
      </c>
      <c r="W189" s="240">
        <v>9.17</v>
      </c>
      <c r="X189" s="240">
        <v>3.18</v>
      </c>
      <c r="Y189" s="240">
        <v>0</v>
      </c>
      <c r="Z189" s="240">
        <v>0</v>
      </c>
      <c r="AA189" s="264">
        <v>0</v>
      </c>
      <c r="AB189" s="93"/>
    </row>
    <row r="190" spans="1:28" ht="19.5" customHeight="1" x14ac:dyDescent="0.15">
      <c r="A190" s="194"/>
      <c r="B190" s="198"/>
      <c r="C190" s="198"/>
      <c r="D190" s="198"/>
      <c r="E190" s="189" t="s">
        <v>150</v>
      </c>
      <c r="F190" s="240">
        <f t="shared" si="118"/>
        <v>8.6869999999999994</v>
      </c>
      <c r="G190" s="240">
        <v>0</v>
      </c>
      <c r="H190" s="240">
        <v>0</v>
      </c>
      <c r="I190" s="240">
        <v>0</v>
      </c>
      <c r="J190" s="240">
        <v>0</v>
      </c>
      <c r="K190" s="240">
        <v>0</v>
      </c>
      <c r="L190" s="240">
        <v>0</v>
      </c>
      <c r="M190" s="240">
        <v>0</v>
      </c>
      <c r="N190" s="240">
        <v>0</v>
      </c>
      <c r="O190" s="240">
        <v>0</v>
      </c>
      <c r="P190" s="240">
        <v>0</v>
      </c>
      <c r="Q190" s="240">
        <v>0</v>
      </c>
      <c r="R190" s="240">
        <v>0</v>
      </c>
      <c r="S190" s="240">
        <v>1.605</v>
      </c>
      <c r="T190" s="240">
        <v>1.8839999999999999</v>
      </c>
      <c r="U190" s="240">
        <v>1.986</v>
      </c>
      <c r="V190" s="240">
        <v>0</v>
      </c>
      <c r="W190" s="240">
        <v>2.3849999999999998</v>
      </c>
      <c r="X190" s="240">
        <v>0.82699999999999996</v>
      </c>
      <c r="Y190" s="240">
        <v>0</v>
      </c>
      <c r="Z190" s="240">
        <v>0</v>
      </c>
      <c r="AA190" s="264">
        <v>0</v>
      </c>
      <c r="AB190" s="93"/>
    </row>
    <row r="191" spans="1:28" ht="19.5" customHeight="1" x14ac:dyDescent="0.15">
      <c r="A191" s="194" t="s">
        <v>85</v>
      </c>
      <c r="B191" s="198"/>
      <c r="C191" s="198"/>
      <c r="D191" s="189" t="s">
        <v>166</v>
      </c>
      <c r="E191" s="189" t="s">
        <v>184</v>
      </c>
      <c r="F191" s="240">
        <f t="shared" si="118"/>
        <v>0</v>
      </c>
      <c r="G191" s="240">
        <v>0</v>
      </c>
      <c r="H191" s="240">
        <v>0</v>
      </c>
      <c r="I191" s="240">
        <v>0</v>
      </c>
      <c r="J191" s="240">
        <v>0</v>
      </c>
      <c r="K191" s="240">
        <v>0</v>
      </c>
      <c r="L191" s="240">
        <v>0</v>
      </c>
      <c r="M191" s="240">
        <v>0</v>
      </c>
      <c r="N191" s="240">
        <v>0</v>
      </c>
      <c r="O191" s="240">
        <v>0</v>
      </c>
      <c r="P191" s="240">
        <v>0</v>
      </c>
      <c r="Q191" s="240">
        <v>0</v>
      </c>
      <c r="R191" s="240">
        <v>0</v>
      </c>
      <c r="S191" s="240">
        <v>0</v>
      </c>
      <c r="T191" s="240">
        <v>0</v>
      </c>
      <c r="U191" s="240">
        <v>0</v>
      </c>
      <c r="V191" s="240">
        <v>0</v>
      </c>
      <c r="W191" s="240">
        <v>0</v>
      </c>
      <c r="X191" s="240">
        <v>0</v>
      </c>
      <c r="Y191" s="240">
        <v>0</v>
      </c>
      <c r="Z191" s="240">
        <v>0</v>
      </c>
      <c r="AA191" s="264">
        <v>0</v>
      </c>
      <c r="AB191" s="93"/>
    </row>
    <row r="192" spans="1:28" ht="19.5" customHeight="1" x14ac:dyDescent="0.15">
      <c r="A192" s="194"/>
      <c r="B192" s="198"/>
      <c r="C192" s="198" t="s">
        <v>162</v>
      </c>
      <c r="D192" s="198"/>
      <c r="E192" s="189" t="s">
        <v>150</v>
      </c>
      <c r="F192" s="240">
        <f t="shared" si="118"/>
        <v>0</v>
      </c>
      <c r="G192" s="240">
        <v>0</v>
      </c>
      <c r="H192" s="240">
        <v>0</v>
      </c>
      <c r="I192" s="240">
        <v>0</v>
      </c>
      <c r="J192" s="240">
        <v>0</v>
      </c>
      <c r="K192" s="240">
        <v>0</v>
      </c>
      <c r="L192" s="240">
        <v>0</v>
      </c>
      <c r="M192" s="240">
        <v>0</v>
      </c>
      <c r="N192" s="240">
        <v>0</v>
      </c>
      <c r="O192" s="240">
        <v>0</v>
      </c>
      <c r="P192" s="240">
        <v>0</v>
      </c>
      <c r="Q192" s="240">
        <v>0</v>
      </c>
      <c r="R192" s="240">
        <v>0</v>
      </c>
      <c r="S192" s="240">
        <v>0</v>
      </c>
      <c r="T192" s="240">
        <v>0</v>
      </c>
      <c r="U192" s="240">
        <v>0</v>
      </c>
      <c r="V192" s="240">
        <v>0</v>
      </c>
      <c r="W192" s="240">
        <v>0</v>
      </c>
      <c r="X192" s="240">
        <v>0</v>
      </c>
      <c r="Y192" s="240">
        <v>0</v>
      </c>
      <c r="Z192" s="240">
        <v>0</v>
      </c>
      <c r="AA192" s="264">
        <v>0</v>
      </c>
      <c r="AB192" s="93"/>
    </row>
    <row r="193" spans="1:28" ht="19.5" customHeight="1" x14ac:dyDescent="0.15">
      <c r="A193" s="194"/>
      <c r="B193" s="198" t="s">
        <v>20</v>
      </c>
      <c r="C193" s="198"/>
      <c r="D193" s="189" t="s">
        <v>164</v>
      </c>
      <c r="E193" s="189" t="s">
        <v>184</v>
      </c>
      <c r="F193" s="240">
        <f t="shared" si="118"/>
        <v>0</v>
      </c>
      <c r="G193" s="240">
        <v>0</v>
      </c>
      <c r="H193" s="240">
        <v>0</v>
      </c>
      <c r="I193" s="240">
        <v>0</v>
      </c>
      <c r="J193" s="240">
        <v>0</v>
      </c>
      <c r="K193" s="240">
        <v>0</v>
      </c>
      <c r="L193" s="240">
        <v>0</v>
      </c>
      <c r="M193" s="240">
        <v>0</v>
      </c>
      <c r="N193" s="240">
        <v>0</v>
      </c>
      <c r="O193" s="240">
        <v>0</v>
      </c>
      <c r="P193" s="240">
        <v>0</v>
      </c>
      <c r="Q193" s="240">
        <v>0</v>
      </c>
      <c r="R193" s="240">
        <v>0</v>
      </c>
      <c r="S193" s="240">
        <v>0</v>
      </c>
      <c r="T193" s="240">
        <v>0</v>
      </c>
      <c r="U193" s="240">
        <v>0</v>
      </c>
      <c r="V193" s="240">
        <v>0</v>
      </c>
      <c r="W193" s="240">
        <v>0</v>
      </c>
      <c r="X193" s="240">
        <v>0</v>
      </c>
      <c r="Y193" s="240">
        <v>0</v>
      </c>
      <c r="Z193" s="240">
        <v>0</v>
      </c>
      <c r="AA193" s="264">
        <v>0</v>
      </c>
      <c r="AB193" s="93"/>
    </row>
    <row r="194" spans="1:28" ht="19.5" customHeight="1" x14ac:dyDescent="0.15">
      <c r="A194" s="194"/>
      <c r="B194" s="198"/>
      <c r="C194" s="198"/>
      <c r="D194" s="198"/>
      <c r="E194" s="189" t="s">
        <v>150</v>
      </c>
      <c r="F194" s="240">
        <f t="shared" si="118"/>
        <v>0</v>
      </c>
      <c r="G194" s="240">
        <v>0</v>
      </c>
      <c r="H194" s="240">
        <v>0</v>
      </c>
      <c r="I194" s="240">
        <v>0</v>
      </c>
      <c r="J194" s="240">
        <v>0</v>
      </c>
      <c r="K194" s="240">
        <v>0</v>
      </c>
      <c r="L194" s="240">
        <v>0</v>
      </c>
      <c r="M194" s="240">
        <v>0</v>
      </c>
      <c r="N194" s="240">
        <v>0</v>
      </c>
      <c r="O194" s="240">
        <v>0</v>
      </c>
      <c r="P194" s="240">
        <v>0</v>
      </c>
      <c r="Q194" s="240">
        <v>0</v>
      </c>
      <c r="R194" s="240">
        <v>0</v>
      </c>
      <c r="S194" s="240">
        <v>0</v>
      </c>
      <c r="T194" s="240">
        <v>0</v>
      </c>
      <c r="U194" s="240">
        <v>0</v>
      </c>
      <c r="V194" s="240">
        <v>0</v>
      </c>
      <c r="W194" s="240">
        <v>0</v>
      </c>
      <c r="X194" s="240">
        <v>0</v>
      </c>
      <c r="Y194" s="240">
        <v>0</v>
      </c>
      <c r="Z194" s="240">
        <v>0</v>
      </c>
      <c r="AA194" s="264">
        <v>0</v>
      </c>
      <c r="AB194" s="93"/>
    </row>
    <row r="195" spans="1:28" ht="19.5" customHeight="1" x14ac:dyDescent="0.15">
      <c r="A195" s="194"/>
      <c r="B195" s="197"/>
      <c r="C195" s="193" t="s">
        <v>165</v>
      </c>
      <c r="D195" s="188"/>
      <c r="E195" s="189" t="s">
        <v>184</v>
      </c>
      <c r="F195" s="240">
        <f t="shared" si="118"/>
        <v>3563.7799999999993</v>
      </c>
      <c r="G195" s="240">
        <v>0.2</v>
      </c>
      <c r="H195" s="240">
        <v>342.53</v>
      </c>
      <c r="I195" s="240">
        <v>29.5</v>
      </c>
      <c r="J195" s="240">
        <v>15.61</v>
      </c>
      <c r="K195" s="240">
        <v>16.37</v>
      </c>
      <c r="L195" s="240">
        <v>18.47</v>
      </c>
      <c r="M195" s="240">
        <v>328.83</v>
      </c>
      <c r="N195" s="240">
        <v>344.07</v>
      </c>
      <c r="O195" s="240">
        <v>154.07</v>
      </c>
      <c r="P195" s="240">
        <v>224.84</v>
      </c>
      <c r="Q195" s="240">
        <v>288.29000000000002</v>
      </c>
      <c r="R195" s="240">
        <v>674.76</v>
      </c>
      <c r="S195" s="240">
        <v>769.16</v>
      </c>
      <c r="T195" s="240">
        <v>282.2</v>
      </c>
      <c r="U195" s="240">
        <v>58.92</v>
      </c>
      <c r="V195" s="240">
        <v>13.2</v>
      </c>
      <c r="W195" s="240">
        <v>1.1000000000000001</v>
      </c>
      <c r="X195" s="240">
        <v>0.36</v>
      </c>
      <c r="Y195" s="240">
        <v>0</v>
      </c>
      <c r="Z195" s="240">
        <v>0.22</v>
      </c>
      <c r="AA195" s="264">
        <v>1.08</v>
      </c>
      <c r="AB195" s="93"/>
    </row>
    <row r="196" spans="1:28" ht="19.5" customHeight="1" thickBot="1" x14ac:dyDescent="0.2">
      <c r="A196" s="199"/>
      <c r="B196" s="200"/>
      <c r="C196" s="200"/>
      <c r="D196" s="201"/>
      <c r="E196" s="202" t="s">
        <v>150</v>
      </c>
      <c r="F196" s="240">
        <f t="shared" si="118"/>
        <v>426.37600000000049</v>
      </c>
      <c r="G196" s="251">
        <v>0</v>
      </c>
      <c r="H196" s="250">
        <v>2.6829999999999798</v>
      </c>
      <c r="I196" s="250">
        <v>0.73799999999999999</v>
      </c>
      <c r="J196" s="250">
        <v>0.78500000000000003</v>
      </c>
      <c r="K196" s="250">
        <v>1.1459999999999999</v>
      </c>
      <c r="L196" s="250">
        <v>1.6639999999999999</v>
      </c>
      <c r="M196" s="250">
        <v>32.776000000000003</v>
      </c>
      <c r="N196" s="250">
        <v>37.752000000000002</v>
      </c>
      <c r="O196" s="250">
        <v>18.417999999999999</v>
      </c>
      <c r="P196" s="250">
        <v>29.274000000000001</v>
      </c>
      <c r="Q196" s="250">
        <v>40.177999999999997</v>
      </c>
      <c r="R196" s="250">
        <v>97.318000000000495</v>
      </c>
      <c r="S196" s="250">
        <v>111.459</v>
      </c>
      <c r="T196" s="250">
        <v>41.17</v>
      </c>
      <c r="U196" s="250">
        <v>8.6649999999999991</v>
      </c>
      <c r="V196" s="250">
        <v>1.9430000000000001</v>
      </c>
      <c r="W196" s="250">
        <v>0.16300000000000001</v>
      </c>
      <c r="X196" s="250">
        <v>5.2999999999999999E-2</v>
      </c>
      <c r="Y196" s="250">
        <v>0</v>
      </c>
      <c r="Z196" s="250">
        <v>3.2000000000000001E-2</v>
      </c>
      <c r="AA196" s="262">
        <v>0.159</v>
      </c>
      <c r="AB196" s="93"/>
    </row>
    <row r="197" spans="1:28" ht="19.5" customHeight="1" x14ac:dyDescent="0.15">
      <c r="A197" s="391" t="s">
        <v>119</v>
      </c>
      <c r="B197" s="394" t="s">
        <v>120</v>
      </c>
      <c r="C197" s="395"/>
      <c r="D197" s="396"/>
      <c r="E197" s="198" t="s">
        <v>184</v>
      </c>
      <c r="F197" s="248">
        <f>F198+F199</f>
        <v>291.32</v>
      </c>
    </row>
    <row r="198" spans="1:28" ht="19.5" customHeight="1" x14ac:dyDescent="0.15">
      <c r="A198" s="392"/>
      <c r="B198" s="397" t="s">
        <v>206</v>
      </c>
      <c r="C198" s="398"/>
      <c r="D198" s="399"/>
      <c r="E198" s="189" t="s">
        <v>184</v>
      </c>
      <c r="F198" s="248">
        <v>184.76</v>
      </c>
    </row>
    <row r="199" spans="1:28" ht="19.5" customHeight="1" x14ac:dyDescent="0.15">
      <c r="A199" s="393"/>
      <c r="B199" s="397" t="s">
        <v>207</v>
      </c>
      <c r="C199" s="398"/>
      <c r="D199" s="399"/>
      <c r="E199" s="189" t="s">
        <v>184</v>
      </c>
      <c r="F199" s="248">
        <v>106.56</v>
      </c>
    </row>
    <row r="200" spans="1:28" ht="19.5" customHeight="1" thickBot="1" x14ac:dyDescent="0.2">
      <c r="A200" s="400" t="s">
        <v>205</v>
      </c>
      <c r="B200" s="401"/>
      <c r="C200" s="401"/>
      <c r="D200" s="402"/>
      <c r="E200" s="203" t="s">
        <v>184</v>
      </c>
      <c r="F200" s="247">
        <v>0</v>
      </c>
    </row>
    <row r="202" spans="1:28" ht="19.5" customHeight="1" x14ac:dyDescent="0.15">
      <c r="A202" s="88" t="s">
        <v>387</v>
      </c>
      <c r="F202" s="261" t="s">
        <v>539</v>
      </c>
    </row>
    <row r="203" spans="1:28" ht="19.5" customHeight="1" thickBot="1" x14ac:dyDescent="0.2">
      <c r="A203" s="388" t="s">
        <v>28</v>
      </c>
      <c r="B203" s="390"/>
      <c r="C203" s="390"/>
      <c r="D203" s="390"/>
      <c r="E203" s="390"/>
      <c r="F203" s="390"/>
      <c r="G203" s="390"/>
      <c r="H203" s="390"/>
      <c r="I203" s="390"/>
      <c r="J203" s="390"/>
      <c r="K203" s="390"/>
      <c r="L203" s="390"/>
      <c r="M203" s="390"/>
      <c r="N203" s="390"/>
      <c r="O203" s="390"/>
      <c r="P203" s="390"/>
      <c r="Q203" s="390"/>
      <c r="R203" s="390"/>
      <c r="S203" s="390"/>
      <c r="T203" s="390"/>
      <c r="U203" s="390"/>
      <c r="V203" s="390"/>
      <c r="W203" s="390"/>
      <c r="X203" s="390"/>
      <c r="Y203" s="390"/>
      <c r="Z203" s="390"/>
      <c r="AA203" s="390"/>
    </row>
    <row r="204" spans="1:28" ht="19.5" customHeight="1" x14ac:dyDescent="0.15">
      <c r="A204" s="185" t="s">
        <v>180</v>
      </c>
      <c r="B204" s="186"/>
      <c r="C204" s="186"/>
      <c r="D204" s="186"/>
      <c r="E204" s="186"/>
      <c r="F204" s="90" t="s">
        <v>181</v>
      </c>
      <c r="G204" s="91"/>
      <c r="H204" s="91"/>
      <c r="I204" s="91"/>
      <c r="J204" s="91"/>
      <c r="K204" s="91"/>
      <c r="L204" s="91"/>
      <c r="M204" s="91"/>
      <c r="N204" s="91"/>
      <c r="O204" s="91"/>
      <c r="P204" s="91"/>
      <c r="Q204" s="260"/>
      <c r="R204" s="92"/>
      <c r="S204" s="91"/>
      <c r="T204" s="91"/>
      <c r="U204" s="91"/>
      <c r="V204" s="91"/>
      <c r="W204" s="91"/>
      <c r="X204" s="91"/>
      <c r="Y204" s="91"/>
      <c r="Z204" s="91"/>
      <c r="AA204" s="259" t="s">
        <v>182</v>
      </c>
      <c r="AB204" s="93"/>
    </row>
    <row r="205" spans="1:28" ht="19.5" customHeight="1" x14ac:dyDescent="0.15">
      <c r="A205" s="187" t="s">
        <v>183</v>
      </c>
      <c r="B205" s="188"/>
      <c r="C205" s="188"/>
      <c r="D205" s="188"/>
      <c r="E205" s="189" t="s">
        <v>184</v>
      </c>
      <c r="F205" s="240">
        <f>F207+F241+F244</f>
        <v>8170.5499999999984</v>
      </c>
      <c r="G205" s="256" t="s">
        <v>185</v>
      </c>
      <c r="H205" s="256" t="s">
        <v>186</v>
      </c>
      <c r="I205" s="256" t="s">
        <v>187</v>
      </c>
      <c r="J205" s="256" t="s">
        <v>188</v>
      </c>
      <c r="K205" s="256" t="s">
        <v>228</v>
      </c>
      <c r="L205" s="256" t="s">
        <v>229</v>
      </c>
      <c r="M205" s="256" t="s">
        <v>230</v>
      </c>
      <c r="N205" s="256" t="s">
        <v>231</v>
      </c>
      <c r="O205" s="256" t="s">
        <v>232</v>
      </c>
      <c r="P205" s="256" t="s">
        <v>233</v>
      </c>
      <c r="Q205" s="258" t="s">
        <v>234</v>
      </c>
      <c r="R205" s="257" t="s">
        <v>235</v>
      </c>
      <c r="S205" s="256" t="s">
        <v>236</v>
      </c>
      <c r="T205" s="256" t="s">
        <v>237</v>
      </c>
      <c r="U205" s="256" t="s">
        <v>238</v>
      </c>
      <c r="V205" s="256" t="s">
        <v>239</v>
      </c>
      <c r="W205" s="256" t="s">
        <v>42</v>
      </c>
      <c r="X205" s="256" t="s">
        <v>147</v>
      </c>
      <c r="Y205" s="256" t="s">
        <v>148</v>
      </c>
      <c r="Z205" s="256" t="s">
        <v>149</v>
      </c>
      <c r="AA205" s="253"/>
      <c r="AB205" s="93"/>
    </row>
    <row r="206" spans="1:28" ht="19.5" customHeight="1" x14ac:dyDescent="0.15">
      <c r="A206" s="190"/>
      <c r="B206" s="191"/>
      <c r="C206" s="191"/>
      <c r="D206" s="191"/>
      <c r="E206" s="189" t="s">
        <v>150</v>
      </c>
      <c r="F206" s="240">
        <f>F208</f>
        <v>1743.2520000000015</v>
      </c>
      <c r="G206" s="254"/>
      <c r="H206" s="254"/>
      <c r="I206" s="254"/>
      <c r="J206" s="254"/>
      <c r="K206" s="254"/>
      <c r="L206" s="254"/>
      <c r="M206" s="254"/>
      <c r="N206" s="254"/>
      <c r="O206" s="254"/>
      <c r="P206" s="254"/>
      <c r="Q206" s="255"/>
      <c r="R206" s="94"/>
      <c r="S206" s="254"/>
      <c r="T206" s="254"/>
      <c r="U206" s="254"/>
      <c r="V206" s="254"/>
      <c r="W206" s="254"/>
      <c r="X206" s="254"/>
      <c r="Y206" s="254"/>
      <c r="Z206" s="254"/>
      <c r="AA206" s="253" t="s">
        <v>151</v>
      </c>
      <c r="AB206" s="93"/>
    </row>
    <row r="207" spans="1:28" ht="19.5" customHeight="1" x14ac:dyDescent="0.15">
      <c r="A207" s="192"/>
      <c r="B207" s="193" t="s">
        <v>152</v>
      </c>
      <c r="C207" s="188"/>
      <c r="D207" s="188"/>
      <c r="E207" s="189" t="s">
        <v>184</v>
      </c>
      <c r="F207" s="240">
        <f>SUM(G207:AA207)</f>
        <v>7992.3999999999987</v>
      </c>
      <c r="G207" s="240">
        <f>G209+G227</f>
        <v>33.979999999999997</v>
      </c>
      <c r="H207" s="240">
        <f t="shared" ref="H207:AA207" si="128">H209+H227</f>
        <v>120.15</v>
      </c>
      <c r="I207" s="240">
        <f t="shared" si="128"/>
        <v>136.63</v>
      </c>
      <c r="J207" s="240">
        <f t="shared" si="128"/>
        <v>114.61</v>
      </c>
      <c r="K207" s="240">
        <f t="shared" si="128"/>
        <v>338.28</v>
      </c>
      <c r="L207" s="240">
        <f t="shared" si="128"/>
        <v>267.62</v>
      </c>
      <c r="M207" s="240">
        <f t="shared" si="128"/>
        <v>382.7</v>
      </c>
      <c r="N207" s="240">
        <f t="shared" si="128"/>
        <v>492.78999999999996</v>
      </c>
      <c r="O207" s="240">
        <f t="shared" si="128"/>
        <v>436.61</v>
      </c>
      <c r="P207" s="240">
        <f t="shared" si="128"/>
        <v>662.16000000000008</v>
      </c>
      <c r="Q207" s="240">
        <f t="shared" si="128"/>
        <v>675.16</v>
      </c>
      <c r="R207" s="240">
        <f t="shared" si="128"/>
        <v>1953.72</v>
      </c>
      <c r="S207" s="240">
        <f t="shared" si="128"/>
        <v>1265.06</v>
      </c>
      <c r="T207" s="240">
        <f t="shared" si="128"/>
        <v>744.49</v>
      </c>
      <c r="U207" s="240">
        <f t="shared" si="128"/>
        <v>299.61</v>
      </c>
      <c r="V207" s="240">
        <f t="shared" si="128"/>
        <v>54.419999999999995</v>
      </c>
      <c r="W207" s="240">
        <f t="shared" si="128"/>
        <v>10.5</v>
      </c>
      <c r="X207" s="240">
        <f t="shared" si="128"/>
        <v>3.45</v>
      </c>
      <c r="Y207" s="240">
        <f t="shared" si="128"/>
        <v>0</v>
      </c>
      <c r="Z207" s="240">
        <f t="shared" si="128"/>
        <v>0.46</v>
      </c>
      <c r="AA207" s="248">
        <f t="shared" si="128"/>
        <v>0</v>
      </c>
      <c r="AB207" s="93"/>
    </row>
    <row r="208" spans="1:28" ht="19.5" customHeight="1" x14ac:dyDescent="0.15">
      <c r="A208" s="194"/>
      <c r="B208" s="195"/>
      <c r="C208" s="191"/>
      <c r="D208" s="191"/>
      <c r="E208" s="189" t="s">
        <v>150</v>
      </c>
      <c r="F208" s="240">
        <f t="shared" ref="F208:F240" si="129">SUM(G208:AA208)</f>
        <v>1743.2520000000015</v>
      </c>
      <c r="G208" s="240">
        <f>G210+G228</f>
        <v>0</v>
      </c>
      <c r="H208" s="240">
        <f t="shared" ref="H208:AA208" si="130">H210+H228</f>
        <v>0.80599999999999994</v>
      </c>
      <c r="I208" s="240">
        <f t="shared" si="130"/>
        <v>4.5109999999999992</v>
      </c>
      <c r="J208" s="240">
        <f t="shared" si="130"/>
        <v>8.8850000000000016</v>
      </c>
      <c r="K208" s="240">
        <f t="shared" si="130"/>
        <v>44.084000000000003</v>
      </c>
      <c r="L208" s="240">
        <f t="shared" si="130"/>
        <v>47.912000000000106</v>
      </c>
      <c r="M208" s="240">
        <f t="shared" si="130"/>
        <v>87.215000000000003</v>
      </c>
      <c r="N208" s="240">
        <f t="shared" si="130"/>
        <v>130.20599999999999</v>
      </c>
      <c r="O208" s="240">
        <f t="shared" si="130"/>
        <v>114.94200000000001</v>
      </c>
      <c r="P208" s="240">
        <f t="shared" si="130"/>
        <v>167.82700000000011</v>
      </c>
      <c r="Q208" s="240">
        <f t="shared" si="130"/>
        <v>169.637</v>
      </c>
      <c r="R208" s="240">
        <f t="shared" si="130"/>
        <v>453.55500000000103</v>
      </c>
      <c r="S208" s="240">
        <f t="shared" si="130"/>
        <v>291.7950000000003</v>
      </c>
      <c r="T208" s="240">
        <f t="shared" si="130"/>
        <v>158.8249999999999</v>
      </c>
      <c r="U208" s="240">
        <f t="shared" si="130"/>
        <v>49.453999999999994</v>
      </c>
      <c r="V208" s="240">
        <f t="shared" si="130"/>
        <v>9.8859999999999992</v>
      </c>
      <c r="W208" s="240">
        <f t="shared" si="130"/>
        <v>2.601</v>
      </c>
      <c r="X208" s="240">
        <f t="shared" si="130"/>
        <v>0.92199999999999993</v>
      </c>
      <c r="Y208" s="240">
        <f t="shared" si="130"/>
        <v>0</v>
      </c>
      <c r="Z208" s="240">
        <f t="shared" si="130"/>
        <v>0.189</v>
      </c>
      <c r="AA208" s="248">
        <f t="shared" si="130"/>
        <v>0</v>
      </c>
      <c r="AB208" s="93"/>
    </row>
    <row r="209" spans="1:28" ht="19.5" customHeight="1" x14ac:dyDescent="0.15">
      <c r="A209" s="194"/>
      <c r="B209" s="196"/>
      <c r="C209" s="193" t="s">
        <v>152</v>
      </c>
      <c r="D209" s="188"/>
      <c r="E209" s="189" t="s">
        <v>184</v>
      </c>
      <c r="F209" s="240">
        <f t="shared" si="129"/>
        <v>5113.3999999999996</v>
      </c>
      <c r="G209" s="240">
        <f>G211+G225</f>
        <v>33.979999999999997</v>
      </c>
      <c r="H209" s="240">
        <f t="shared" ref="H209:J209" si="131">H211+H225</f>
        <v>36.21</v>
      </c>
      <c r="I209" s="240">
        <f t="shared" si="131"/>
        <v>54.64</v>
      </c>
      <c r="J209" s="240">
        <f t="shared" si="131"/>
        <v>50.96</v>
      </c>
      <c r="K209" s="240">
        <f>K211+K225</f>
        <v>225.12</v>
      </c>
      <c r="L209" s="240">
        <f t="shared" ref="L209:AA209" si="132">L211+L225</f>
        <v>202.33</v>
      </c>
      <c r="M209" s="240">
        <f t="shared" si="132"/>
        <v>337.14</v>
      </c>
      <c r="N209" s="240">
        <f t="shared" si="132"/>
        <v>461.80999999999995</v>
      </c>
      <c r="O209" s="240">
        <f t="shared" si="132"/>
        <v>422.1</v>
      </c>
      <c r="P209" s="240">
        <f t="shared" si="132"/>
        <v>641.85</v>
      </c>
      <c r="Q209" s="240">
        <f t="shared" si="132"/>
        <v>604.64</v>
      </c>
      <c r="R209" s="240">
        <f t="shared" si="132"/>
        <v>1170.72</v>
      </c>
      <c r="S209" s="240">
        <f t="shared" si="132"/>
        <v>630.02</v>
      </c>
      <c r="T209" s="240">
        <f t="shared" si="132"/>
        <v>211.94</v>
      </c>
      <c r="U209" s="240">
        <f t="shared" si="132"/>
        <v>18.650000000000002</v>
      </c>
      <c r="V209" s="240">
        <f t="shared" si="132"/>
        <v>6.05</v>
      </c>
      <c r="W209" s="240">
        <f t="shared" si="132"/>
        <v>3.45</v>
      </c>
      <c r="X209" s="240">
        <f t="shared" si="132"/>
        <v>1.33</v>
      </c>
      <c r="Y209" s="240">
        <f t="shared" si="132"/>
        <v>0</v>
      </c>
      <c r="Z209" s="240">
        <f t="shared" si="132"/>
        <v>0.46</v>
      </c>
      <c r="AA209" s="248">
        <f t="shared" si="132"/>
        <v>0</v>
      </c>
      <c r="AB209" s="93"/>
    </row>
    <row r="210" spans="1:28" ht="19.5" customHeight="1" x14ac:dyDescent="0.15">
      <c r="A210" s="194"/>
      <c r="B210" s="197"/>
      <c r="C210" s="197"/>
      <c r="D210" s="191"/>
      <c r="E210" s="189" t="s">
        <v>150</v>
      </c>
      <c r="F210" s="240">
        <f t="shared" si="129"/>
        <v>1359.6769999999999</v>
      </c>
      <c r="G210" s="240">
        <f>G212+G226</f>
        <v>0</v>
      </c>
      <c r="H210" s="240">
        <f t="shared" ref="H210:AA210" si="133">H212+H226</f>
        <v>7.9000000000000001E-2</v>
      </c>
      <c r="I210" s="240">
        <f t="shared" si="133"/>
        <v>2.4489999999999998</v>
      </c>
      <c r="J210" s="240">
        <f t="shared" si="133"/>
        <v>5.6850000000000005</v>
      </c>
      <c r="K210" s="240">
        <f t="shared" si="133"/>
        <v>36.125</v>
      </c>
      <c r="L210" s="240">
        <f t="shared" si="133"/>
        <v>42.031000000000105</v>
      </c>
      <c r="M210" s="240">
        <f t="shared" si="133"/>
        <v>82.659000000000006</v>
      </c>
      <c r="N210" s="240">
        <f t="shared" si="133"/>
        <v>126.779</v>
      </c>
      <c r="O210" s="240">
        <f t="shared" si="133"/>
        <v>113.128</v>
      </c>
      <c r="P210" s="240">
        <f t="shared" si="133"/>
        <v>165.10900000000012</v>
      </c>
      <c r="Q210" s="240">
        <f t="shared" si="133"/>
        <v>159.524</v>
      </c>
      <c r="R210" s="240">
        <f t="shared" si="133"/>
        <v>339.94600000000003</v>
      </c>
      <c r="S210" s="240">
        <f t="shared" si="133"/>
        <v>197.72399999999988</v>
      </c>
      <c r="T210" s="240">
        <f t="shared" si="133"/>
        <v>77.039999999999907</v>
      </c>
      <c r="U210" s="240">
        <f t="shared" si="133"/>
        <v>7.3390000000000004</v>
      </c>
      <c r="V210" s="240">
        <f t="shared" si="133"/>
        <v>2.0330000000000004</v>
      </c>
      <c r="W210" s="240">
        <f t="shared" si="133"/>
        <v>1.415</v>
      </c>
      <c r="X210" s="240">
        <f t="shared" si="133"/>
        <v>0.42299999999999999</v>
      </c>
      <c r="Y210" s="240">
        <f t="shared" si="133"/>
        <v>0</v>
      </c>
      <c r="Z210" s="240">
        <f t="shared" si="133"/>
        <v>0.189</v>
      </c>
      <c r="AA210" s="248">
        <f t="shared" si="133"/>
        <v>0</v>
      </c>
      <c r="AB210" s="93"/>
    </row>
    <row r="211" spans="1:28" ht="19.5" customHeight="1" x14ac:dyDescent="0.15">
      <c r="A211" s="194"/>
      <c r="B211" s="198"/>
      <c r="C211" s="189"/>
      <c r="D211" s="189" t="s">
        <v>153</v>
      </c>
      <c r="E211" s="189" t="s">
        <v>184</v>
      </c>
      <c r="F211" s="240">
        <f t="shared" si="129"/>
        <v>5044.4199999999992</v>
      </c>
      <c r="G211" s="240">
        <f>SUM(G213,G215,G217,G219,G221,G223)</f>
        <v>18.079999999999998</v>
      </c>
      <c r="H211" s="240">
        <f t="shared" ref="H211:J211" si="134">SUM(H213,H215,H217,H219,H221,H223)</f>
        <v>27.73</v>
      </c>
      <c r="I211" s="240">
        <f t="shared" si="134"/>
        <v>50.58</v>
      </c>
      <c r="J211" s="240">
        <f t="shared" si="134"/>
        <v>46.11</v>
      </c>
      <c r="K211" s="240">
        <f>SUM(K213,K215,K217,K219,K221,K223)</f>
        <v>204.52</v>
      </c>
      <c r="L211" s="240">
        <f t="shared" ref="L211:AA211" si="135">SUM(L213,L215,L217,L219,L221,L223)</f>
        <v>199.34</v>
      </c>
      <c r="M211" s="240">
        <f t="shared" si="135"/>
        <v>333.62</v>
      </c>
      <c r="N211" s="240">
        <f t="shared" si="135"/>
        <v>454.15999999999997</v>
      </c>
      <c r="O211" s="240">
        <f t="shared" si="135"/>
        <v>422.1</v>
      </c>
      <c r="P211" s="240">
        <f t="shared" si="135"/>
        <v>641.85</v>
      </c>
      <c r="Q211" s="240">
        <f t="shared" si="135"/>
        <v>603.86</v>
      </c>
      <c r="R211" s="240">
        <f t="shared" si="135"/>
        <v>1170.72</v>
      </c>
      <c r="S211" s="240">
        <f t="shared" si="135"/>
        <v>629.87</v>
      </c>
      <c r="T211" s="240">
        <f t="shared" si="135"/>
        <v>211.94</v>
      </c>
      <c r="U211" s="240">
        <f t="shared" si="135"/>
        <v>18.650000000000002</v>
      </c>
      <c r="V211" s="240">
        <f t="shared" si="135"/>
        <v>6.05</v>
      </c>
      <c r="W211" s="240">
        <f t="shared" si="135"/>
        <v>3.45</v>
      </c>
      <c r="X211" s="240">
        <f t="shared" si="135"/>
        <v>1.33</v>
      </c>
      <c r="Y211" s="240">
        <f t="shared" si="135"/>
        <v>0</v>
      </c>
      <c r="Z211" s="240">
        <f t="shared" si="135"/>
        <v>0.46</v>
      </c>
      <c r="AA211" s="248">
        <f t="shared" si="135"/>
        <v>0</v>
      </c>
      <c r="AB211" s="93"/>
    </row>
    <row r="212" spans="1:28" ht="19.5" customHeight="1" x14ac:dyDescent="0.15">
      <c r="A212" s="194"/>
      <c r="B212" s="198" t="s">
        <v>154</v>
      </c>
      <c r="C212" s="198"/>
      <c r="D212" s="198"/>
      <c r="E212" s="189" t="s">
        <v>150</v>
      </c>
      <c r="F212" s="240">
        <f t="shared" si="129"/>
        <v>1355.364</v>
      </c>
      <c r="G212" s="240">
        <f>SUM(G214,G216,G218,G220,G222,G224)</f>
        <v>0</v>
      </c>
      <c r="H212" s="240">
        <f t="shared" ref="H212:AA212" si="136">SUM(H214,H216,H218,H220,H222,H224)</f>
        <v>0</v>
      </c>
      <c r="I212" s="240">
        <f t="shared" si="136"/>
        <v>2.3439999999999999</v>
      </c>
      <c r="J212" s="240">
        <f t="shared" si="136"/>
        <v>5.4390000000000001</v>
      </c>
      <c r="K212" s="240">
        <f t="shared" si="136"/>
        <v>34.679000000000002</v>
      </c>
      <c r="L212" s="240">
        <f t="shared" si="136"/>
        <v>41.762000000000107</v>
      </c>
      <c r="M212" s="240">
        <f t="shared" si="136"/>
        <v>82.307000000000002</v>
      </c>
      <c r="N212" s="240">
        <f t="shared" si="136"/>
        <v>125.087</v>
      </c>
      <c r="O212" s="240">
        <f t="shared" si="136"/>
        <v>113.128</v>
      </c>
      <c r="P212" s="240">
        <f t="shared" si="136"/>
        <v>165.10900000000012</v>
      </c>
      <c r="Q212" s="240">
        <f t="shared" si="136"/>
        <v>159.41499999999999</v>
      </c>
      <c r="R212" s="240">
        <f t="shared" si="136"/>
        <v>339.94600000000003</v>
      </c>
      <c r="S212" s="240">
        <f t="shared" si="136"/>
        <v>197.70899999999989</v>
      </c>
      <c r="T212" s="240">
        <f t="shared" si="136"/>
        <v>77.039999999999907</v>
      </c>
      <c r="U212" s="240">
        <f t="shared" si="136"/>
        <v>7.3390000000000004</v>
      </c>
      <c r="V212" s="240">
        <f t="shared" si="136"/>
        <v>2.0330000000000004</v>
      </c>
      <c r="W212" s="240">
        <f t="shared" si="136"/>
        <v>1.415</v>
      </c>
      <c r="X212" s="240">
        <f t="shared" si="136"/>
        <v>0.42299999999999999</v>
      </c>
      <c r="Y212" s="240">
        <f t="shared" si="136"/>
        <v>0</v>
      </c>
      <c r="Z212" s="240">
        <f t="shared" si="136"/>
        <v>0.189</v>
      </c>
      <c r="AA212" s="248">
        <f t="shared" si="136"/>
        <v>0</v>
      </c>
      <c r="AB212" s="93"/>
    </row>
    <row r="213" spans="1:28" ht="19.5" customHeight="1" x14ac:dyDescent="0.15">
      <c r="A213" s="194" t="s">
        <v>155</v>
      </c>
      <c r="B213" s="198"/>
      <c r="C213" s="198" t="s">
        <v>10</v>
      </c>
      <c r="D213" s="189" t="s">
        <v>156</v>
      </c>
      <c r="E213" s="189" t="s">
        <v>184</v>
      </c>
      <c r="F213" s="240">
        <f t="shared" si="129"/>
        <v>2858.6599999999994</v>
      </c>
      <c r="G213" s="240">
        <v>8.5</v>
      </c>
      <c r="H213" s="240">
        <v>17.27</v>
      </c>
      <c r="I213" s="240">
        <v>46.85</v>
      </c>
      <c r="J213" s="240">
        <v>43.53</v>
      </c>
      <c r="K213" s="240">
        <v>203.03</v>
      </c>
      <c r="L213" s="240">
        <v>197.73</v>
      </c>
      <c r="M213" s="240">
        <v>321.2</v>
      </c>
      <c r="N213" s="240">
        <v>399.28</v>
      </c>
      <c r="O213" s="240">
        <v>265.60000000000002</v>
      </c>
      <c r="P213" s="240">
        <v>261.41000000000003</v>
      </c>
      <c r="Q213" s="240">
        <v>176.31</v>
      </c>
      <c r="R213" s="240">
        <v>441.3</v>
      </c>
      <c r="S213" s="240">
        <v>289.27</v>
      </c>
      <c r="T213" s="240">
        <v>160.66</v>
      </c>
      <c r="U213" s="240">
        <v>17.760000000000002</v>
      </c>
      <c r="V213" s="240">
        <v>3.99</v>
      </c>
      <c r="W213" s="240">
        <v>3.45</v>
      </c>
      <c r="X213" s="240">
        <v>1.06</v>
      </c>
      <c r="Y213" s="240">
        <v>0</v>
      </c>
      <c r="Z213" s="240">
        <v>0.46</v>
      </c>
      <c r="AA213" s="248">
        <v>0</v>
      </c>
      <c r="AB213" s="93"/>
    </row>
    <row r="214" spans="1:28" ht="19.5" customHeight="1" x14ac:dyDescent="0.15">
      <c r="A214" s="194"/>
      <c r="B214" s="198"/>
      <c r="C214" s="198"/>
      <c r="D214" s="198"/>
      <c r="E214" s="189" t="s">
        <v>150</v>
      </c>
      <c r="F214" s="240">
        <f t="shared" si="129"/>
        <v>872.38599999999985</v>
      </c>
      <c r="G214" s="240">
        <v>0</v>
      </c>
      <c r="H214" s="240">
        <v>0</v>
      </c>
      <c r="I214" s="240">
        <v>2.121</v>
      </c>
      <c r="J214" s="240">
        <v>5.2190000000000003</v>
      </c>
      <c r="K214" s="240">
        <v>34.521000000000001</v>
      </c>
      <c r="L214" s="240">
        <v>41.532000000000103</v>
      </c>
      <c r="M214" s="240">
        <v>80.426000000000002</v>
      </c>
      <c r="N214" s="240">
        <v>115.833</v>
      </c>
      <c r="O214" s="240">
        <v>84.89</v>
      </c>
      <c r="P214" s="240">
        <v>88.745000000000005</v>
      </c>
      <c r="Q214" s="240">
        <v>64.839999999999904</v>
      </c>
      <c r="R214" s="240">
        <v>167.62100000000001</v>
      </c>
      <c r="S214" s="240">
        <v>112.315</v>
      </c>
      <c r="T214" s="240">
        <v>63.8109999999999</v>
      </c>
      <c r="U214" s="240">
        <v>7.0720000000000001</v>
      </c>
      <c r="V214" s="240">
        <v>1.4830000000000001</v>
      </c>
      <c r="W214" s="240">
        <v>1.415</v>
      </c>
      <c r="X214" s="240">
        <v>0.35299999999999998</v>
      </c>
      <c r="Y214" s="240">
        <v>0</v>
      </c>
      <c r="Z214" s="240">
        <v>0.189</v>
      </c>
      <c r="AA214" s="248">
        <v>0</v>
      </c>
      <c r="AB214" s="93"/>
    </row>
    <row r="215" spans="1:28" ht="19.5" customHeight="1" x14ac:dyDescent="0.15">
      <c r="A215" s="194"/>
      <c r="B215" s="198"/>
      <c r="C215" s="198"/>
      <c r="D215" s="189" t="s">
        <v>157</v>
      </c>
      <c r="E215" s="189" t="s">
        <v>184</v>
      </c>
      <c r="F215" s="240">
        <f t="shared" si="129"/>
        <v>1899.21</v>
      </c>
      <c r="G215" s="240">
        <v>0</v>
      </c>
      <c r="H215" s="240">
        <v>0</v>
      </c>
      <c r="I215" s="240">
        <v>0</v>
      </c>
      <c r="J215" s="240">
        <v>0</v>
      </c>
      <c r="K215" s="240">
        <v>0.36</v>
      </c>
      <c r="L215" s="240">
        <v>0.52</v>
      </c>
      <c r="M215" s="240">
        <v>8.1300000000000008</v>
      </c>
      <c r="N215" s="240">
        <v>45.45</v>
      </c>
      <c r="O215" s="240">
        <v>153.01</v>
      </c>
      <c r="P215" s="240">
        <v>371.85</v>
      </c>
      <c r="Q215" s="240">
        <v>412.2</v>
      </c>
      <c r="R215" s="240">
        <v>616.32000000000005</v>
      </c>
      <c r="S215" s="240">
        <v>247.85</v>
      </c>
      <c r="T215" s="240">
        <v>41.54</v>
      </c>
      <c r="U215" s="240">
        <v>0</v>
      </c>
      <c r="V215" s="240">
        <v>1.71</v>
      </c>
      <c r="W215" s="240">
        <v>0</v>
      </c>
      <c r="X215" s="240">
        <v>0.27</v>
      </c>
      <c r="Y215" s="240">
        <v>0</v>
      </c>
      <c r="Z215" s="240">
        <v>0</v>
      </c>
      <c r="AA215" s="248">
        <v>0</v>
      </c>
      <c r="AB215" s="93"/>
    </row>
    <row r="216" spans="1:28" ht="19.5" customHeight="1" x14ac:dyDescent="0.15">
      <c r="A216" s="194"/>
      <c r="B216" s="198"/>
      <c r="C216" s="198"/>
      <c r="D216" s="198"/>
      <c r="E216" s="189" t="s">
        <v>150</v>
      </c>
      <c r="F216" s="240">
        <f t="shared" si="129"/>
        <v>412.98400000000009</v>
      </c>
      <c r="G216" s="240">
        <v>0</v>
      </c>
      <c r="H216" s="240">
        <v>0</v>
      </c>
      <c r="I216" s="240">
        <v>0</v>
      </c>
      <c r="J216" s="240">
        <v>0</v>
      </c>
      <c r="K216" s="240">
        <v>3.5999999999999997E-2</v>
      </c>
      <c r="L216" s="240">
        <v>6.3E-2</v>
      </c>
      <c r="M216" s="240">
        <v>1.1379999999999999</v>
      </c>
      <c r="N216" s="240">
        <v>7.2709999999999999</v>
      </c>
      <c r="O216" s="240">
        <v>27.434999999999999</v>
      </c>
      <c r="P216" s="240">
        <v>74.353000000000094</v>
      </c>
      <c r="Q216" s="240">
        <v>90.582000000000093</v>
      </c>
      <c r="R216" s="240">
        <v>141.77000000000001</v>
      </c>
      <c r="S216" s="240">
        <v>59.419999999999902</v>
      </c>
      <c r="T216" s="240">
        <v>10.401</v>
      </c>
      <c r="U216" s="240">
        <v>0</v>
      </c>
      <c r="V216" s="240">
        <v>0.44500000000000001</v>
      </c>
      <c r="W216" s="240">
        <v>0</v>
      </c>
      <c r="X216" s="240">
        <v>7.0000000000000007E-2</v>
      </c>
      <c r="Y216" s="240">
        <v>0</v>
      </c>
      <c r="Z216" s="240">
        <v>0</v>
      </c>
      <c r="AA216" s="248">
        <v>0</v>
      </c>
      <c r="AB216" s="93"/>
    </row>
    <row r="217" spans="1:28" ht="19.5" customHeight="1" x14ac:dyDescent="0.15">
      <c r="A217" s="194"/>
      <c r="B217" s="198" t="s">
        <v>158</v>
      </c>
      <c r="C217" s="198" t="s">
        <v>159</v>
      </c>
      <c r="D217" s="189" t="s">
        <v>160</v>
      </c>
      <c r="E217" s="189" t="s">
        <v>184</v>
      </c>
      <c r="F217" s="240">
        <f t="shared" si="129"/>
        <v>2.72</v>
      </c>
      <c r="G217" s="240">
        <v>0</v>
      </c>
      <c r="H217" s="240">
        <v>0</v>
      </c>
      <c r="I217" s="240">
        <v>0</v>
      </c>
      <c r="J217" s="240">
        <v>0</v>
      </c>
      <c r="K217" s="240">
        <v>0</v>
      </c>
      <c r="L217" s="240">
        <v>0</v>
      </c>
      <c r="M217" s="240">
        <v>0</v>
      </c>
      <c r="N217" s="240">
        <v>0</v>
      </c>
      <c r="O217" s="240">
        <v>0</v>
      </c>
      <c r="P217" s="240">
        <v>2.72</v>
      </c>
      <c r="Q217" s="240">
        <v>0</v>
      </c>
      <c r="R217" s="240">
        <v>0</v>
      </c>
      <c r="S217" s="240">
        <v>0</v>
      </c>
      <c r="T217" s="240">
        <v>0</v>
      </c>
      <c r="U217" s="240">
        <v>0</v>
      </c>
      <c r="V217" s="240">
        <v>0</v>
      </c>
      <c r="W217" s="240">
        <v>0</v>
      </c>
      <c r="X217" s="240">
        <v>0</v>
      </c>
      <c r="Y217" s="240">
        <v>0</v>
      </c>
      <c r="Z217" s="240">
        <v>0</v>
      </c>
      <c r="AA217" s="248">
        <v>0</v>
      </c>
      <c r="AB217" s="93"/>
    </row>
    <row r="218" spans="1:28" ht="19.5" customHeight="1" x14ac:dyDescent="0.15">
      <c r="A218" s="194"/>
      <c r="B218" s="198"/>
      <c r="C218" s="198"/>
      <c r="D218" s="198"/>
      <c r="E218" s="189" t="s">
        <v>150</v>
      </c>
      <c r="F218" s="240">
        <f t="shared" si="129"/>
        <v>0.54400000000000004</v>
      </c>
      <c r="G218" s="240">
        <v>0</v>
      </c>
      <c r="H218" s="240">
        <v>0</v>
      </c>
      <c r="I218" s="240">
        <v>0</v>
      </c>
      <c r="J218" s="240">
        <v>0</v>
      </c>
      <c r="K218" s="240">
        <v>0</v>
      </c>
      <c r="L218" s="240">
        <v>0</v>
      </c>
      <c r="M218" s="240">
        <v>0</v>
      </c>
      <c r="N218" s="240">
        <v>0</v>
      </c>
      <c r="O218" s="240">
        <v>0</v>
      </c>
      <c r="P218" s="240">
        <v>0.54400000000000004</v>
      </c>
      <c r="Q218" s="240">
        <v>0</v>
      </c>
      <c r="R218" s="240">
        <v>0</v>
      </c>
      <c r="S218" s="240">
        <v>0</v>
      </c>
      <c r="T218" s="240">
        <v>0</v>
      </c>
      <c r="U218" s="240">
        <v>0</v>
      </c>
      <c r="V218" s="240">
        <v>0</v>
      </c>
      <c r="W218" s="240">
        <v>0</v>
      </c>
      <c r="X218" s="240">
        <v>0</v>
      </c>
      <c r="Y218" s="240">
        <v>0</v>
      </c>
      <c r="Z218" s="240">
        <v>0</v>
      </c>
      <c r="AA218" s="248">
        <v>0</v>
      </c>
      <c r="AB218" s="93"/>
    </row>
    <row r="219" spans="1:28" ht="19.5" customHeight="1" x14ac:dyDescent="0.15">
      <c r="A219" s="194"/>
      <c r="B219" s="198"/>
      <c r="C219" s="198"/>
      <c r="D219" s="189" t="s">
        <v>161</v>
      </c>
      <c r="E219" s="189" t="s">
        <v>184</v>
      </c>
      <c r="F219" s="240">
        <f t="shared" si="129"/>
        <v>1.04</v>
      </c>
      <c r="G219" s="240">
        <v>0</v>
      </c>
      <c r="H219" s="240">
        <v>0</v>
      </c>
      <c r="I219" s="240">
        <v>0</v>
      </c>
      <c r="J219" s="240">
        <v>0.42</v>
      </c>
      <c r="K219" s="240">
        <v>0.25</v>
      </c>
      <c r="L219" s="240">
        <v>0</v>
      </c>
      <c r="M219" s="240">
        <v>0.37</v>
      </c>
      <c r="N219" s="240">
        <v>0</v>
      </c>
      <c r="O219" s="240">
        <v>0</v>
      </c>
      <c r="P219" s="240">
        <v>0</v>
      </c>
      <c r="Q219" s="240">
        <v>0</v>
      </c>
      <c r="R219" s="240">
        <v>0</v>
      </c>
      <c r="S219" s="240">
        <v>0</v>
      </c>
      <c r="T219" s="240">
        <v>0</v>
      </c>
      <c r="U219" s="240">
        <v>0</v>
      </c>
      <c r="V219" s="240">
        <v>0</v>
      </c>
      <c r="W219" s="240">
        <v>0</v>
      </c>
      <c r="X219" s="240">
        <v>0</v>
      </c>
      <c r="Y219" s="240">
        <v>0</v>
      </c>
      <c r="Z219" s="240">
        <v>0</v>
      </c>
      <c r="AA219" s="248">
        <v>0</v>
      </c>
      <c r="AB219" s="93"/>
    </row>
    <row r="220" spans="1:28" ht="19.5" customHeight="1" x14ac:dyDescent="0.15">
      <c r="A220" s="194"/>
      <c r="B220" s="198"/>
      <c r="C220" s="198"/>
      <c r="D220" s="198"/>
      <c r="E220" s="189" t="s">
        <v>150</v>
      </c>
      <c r="F220" s="240">
        <f t="shared" si="129"/>
        <v>3.2000000000000001E-2</v>
      </c>
      <c r="G220" s="240">
        <v>0</v>
      </c>
      <c r="H220" s="240">
        <v>0</v>
      </c>
      <c r="I220" s="240">
        <v>0</v>
      </c>
      <c r="J220" s="240">
        <v>4.0000000000000001E-3</v>
      </c>
      <c r="K220" s="240">
        <v>7.0000000000000001E-3</v>
      </c>
      <c r="L220" s="240">
        <v>0</v>
      </c>
      <c r="M220" s="240">
        <v>2.1000000000000001E-2</v>
      </c>
      <c r="N220" s="240">
        <v>0</v>
      </c>
      <c r="O220" s="240">
        <v>0</v>
      </c>
      <c r="P220" s="240">
        <v>0</v>
      </c>
      <c r="Q220" s="240">
        <v>0</v>
      </c>
      <c r="R220" s="240">
        <v>0</v>
      </c>
      <c r="S220" s="240">
        <v>0</v>
      </c>
      <c r="T220" s="240">
        <v>0</v>
      </c>
      <c r="U220" s="240">
        <v>0</v>
      </c>
      <c r="V220" s="240">
        <v>0</v>
      </c>
      <c r="W220" s="240">
        <v>0</v>
      </c>
      <c r="X220" s="240">
        <v>0</v>
      </c>
      <c r="Y220" s="240">
        <v>0</v>
      </c>
      <c r="Z220" s="240">
        <v>0</v>
      </c>
      <c r="AA220" s="248">
        <v>0</v>
      </c>
      <c r="AB220" s="93"/>
    </row>
    <row r="221" spans="1:28" ht="19.5" customHeight="1" x14ac:dyDescent="0.15">
      <c r="A221" s="194"/>
      <c r="B221" s="198"/>
      <c r="C221" s="198" t="s">
        <v>162</v>
      </c>
      <c r="D221" s="189" t="s">
        <v>163</v>
      </c>
      <c r="E221" s="189" t="s">
        <v>184</v>
      </c>
      <c r="F221" s="240">
        <f t="shared" si="129"/>
        <v>282.54000000000002</v>
      </c>
      <c r="G221" s="240">
        <v>9.58</v>
      </c>
      <c r="H221" s="240">
        <v>10.46</v>
      </c>
      <c r="I221" s="240">
        <v>3.73</v>
      </c>
      <c r="J221" s="240">
        <v>2.16</v>
      </c>
      <c r="K221" s="240">
        <v>0.88</v>
      </c>
      <c r="L221" s="240">
        <v>1.03</v>
      </c>
      <c r="M221" s="240">
        <v>3.73</v>
      </c>
      <c r="N221" s="240">
        <v>9.43</v>
      </c>
      <c r="O221" s="240">
        <v>3.49</v>
      </c>
      <c r="P221" s="240">
        <v>5.87</v>
      </c>
      <c r="Q221" s="240">
        <v>15.35</v>
      </c>
      <c r="R221" s="240">
        <v>113.1</v>
      </c>
      <c r="S221" s="240">
        <v>92.75</v>
      </c>
      <c r="T221" s="240">
        <v>9.74</v>
      </c>
      <c r="U221" s="240">
        <v>0.89</v>
      </c>
      <c r="V221" s="240">
        <v>0.35</v>
      </c>
      <c r="W221" s="240">
        <v>0</v>
      </c>
      <c r="X221" s="240">
        <v>0</v>
      </c>
      <c r="Y221" s="240">
        <v>0</v>
      </c>
      <c r="Z221" s="240">
        <v>0</v>
      </c>
      <c r="AA221" s="248">
        <v>0</v>
      </c>
      <c r="AB221" s="93"/>
    </row>
    <row r="222" spans="1:28" ht="19.5" customHeight="1" x14ac:dyDescent="0.15">
      <c r="A222" s="194"/>
      <c r="B222" s="198" t="s">
        <v>20</v>
      </c>
      <c r="C222" s="198"/>
      <c r="D222" s="198"/>
      <c r="E222" s="189" t="s">
        <v>150</v>
      </c>
      <c r="F222" s="240">
        <f t="shared" si="129"/>
        <v>69.405000000000001</v>
      </c>
      <c r="G222" s="240">
        <v>0</v>
      </c>
      <c r="H222" s="240">
        <v>0</v>
      </c>
      <c r="I222" s="240">
        <v>0.223</v>
      </c>
      <c r="J222" s="240">
        <v>0.216</v>
      </c>
      <c r="K222" s="240">
        <v>0.115</v>
      </c>
      <c r="L222" s="240">
        <v>0.16500000000000001</v>
      </c>
      <c r="M222" s="240">
        <v>0.71099999999999997</v>
      </c>
      <c r="N222" s="240">
        <v>1.9830000000000001</v>
      </c>
      <c r="O222" s="240">
        <v>0.80300000000000005</v>
      </c>
      <c r="P222" s="240">
        <v>1.4670000000000001</v>
      </c>
      <c r="Q222" s="240">
        <v>3.9929999999999999</v>
      </c>
      <c r="R222" s="240">
        <v>30.555</v>
      </c>
      <c r="S222" s="240">
        <v>25.974</v>
      </c>
      <c r="T222" s="240">
        <v>2.8279999999999998</v>
      </c>
      <c r="U222" s="240">
        <v>0.26700000000000002</v>
      </c>
      <c r="V222" s="240">
        <v>0.105</v>
      </c>
      <c r="W222" s="240">
        <v>0</v>
      </c>
      <c r="X222" s="240">
        <v>0</v>
      </c>
      <c r="Y222" s="240">
        <v>0</v>
      </c>
      <c r="Z222" s="240">
        <v>0</v>
      </c>
      <c r="AA222" s="248">
        <v>0</v>
      </c>
      <c r="AB222" s="93"/>
    </row>
    <row r="223" spans="1:28" ht="19.5" customHeight="1" x14ac:dyDescent="0.15">
      <c r="A223" s="194"/>
      <c r="B223" s="198"/>
      <c r="C223" s="198"/>
      <c r="D223" s="189" t="s">
        <v>164</v>
      </c>
      <c r="E223" s="189" t="s">
        <v>184</v>
      </c>
      <c r="F223" s="240">
        <f t="shared" si="129"/>
        <v>0.25</v>
      </c>
      <c r="G223" s="240">
        <v>0</v>
      </c>
      <c r="H223" s="240">
        <v>0</v>
      </c>
      <c r="I223" s="240">
        <v>0</v>
      </c>
      <c r="J223" s="240">
        <v>0</v>
      </c>
      <c r="K223" s="240">
        <v>0</v>
      </c>
      <c r="L223" s="240">
        <v>0.06</v>
      </c>
      <c r="M223" s="240">
        <v>0.19</v>
      </c>
      <c r="N223" s="240">
        <v>0</v>
      </c>
      <c r="O223" s="240">
        <v>0</v>
      </c>
      <c r="P223" s="240">
        <v>0</v>
      </c>
      <c r="Q223" s="240">
        <v>0</v>
      </c>
      <c r="R223" s="240">
        <v>0</v>
      </c>
      <c r="S223" s="240">
        <v>0</v>
      </c>
      <c r="T223" s="240">
        <v>0</v>
      </c>
      <c r="U223" s="240">
        <v>0</v>
      </c>
      <c r="V223" s="240">
        <v>0</v>
      </c>
      <c r="W223" s="240">
        <v>0</v>
      </c>
      <c r="X223" s="240">
        <v>0</v>
      </c>
      <c r="Y223" s="240">
        <v>0</v>
      </c>
      <c r="Z223" s="240">
        <v>0</v>
      </c>
      <c r="AA223" s="248">
        <v>0</v>
      </c>
      <c r="AB223" s="93"/>
    </row>
    <row r="224" spans="1:28" ht="19.5" customHeight="1" x14ac:dyDescent="0.15">
      <c r="A224" s="194" t="s">
        <v>227</v>
      </c>
      <c r="B224" s="198"/>
      <c r="C224" s="198"/>
      <c r="D224" s="198"/>
      <c r="E224" s="189" t="s">
        <v>150</v>
      </c>
      <c r="F224" s="240">
        <f t="shared" si="129"/>
        <v>1.2999999999999999E-2</v>
      </c>
      <c r="G224" s="240">
        <v>0</v>
      </c>
      <c r="H224" s="240">
        <v>0</v>
      </c>
      <c r="I224" s="240">
        <v>0</v>
      </c>
      <c r="J224" s="240">
        <v>0</v>
      </c>
      <c r="K224" s="240">
        <v>0</v>
      </c>
      <c r="L224" s="240">
        <v>2E-3</v>
      </c>
      <c r="M224" s="240">
        <v>1.0999999999999999E-2</v>
      </c>
      <c r="N224" s="240">
        <v>0</v>
      </c>
      <c r="O224" s="240">
        <v>0</v>
      </c>
      <c r="P224" s="240">
        <v>0</v>
      </c>
      <c r="Q224" s="240">
        <v>0</v>
      </c>
      <c r="R224" s="240">
        <v>0</v>
      </c>
      <c r="S224" s="240">
        <v>0</v>
      </c>
      <c r="T224" s="240">
        <v>0</v>
      </c>
      <c r="U224" s="240">
        <v>0</v>
      </c>
      <c r="V224" s="240">
        <v>0</v>
      </c>
      <c r="W224" s="240">
        <v>0</v>
      </c>
      <c r="X224" s="240">
        <v>0</v>
      </c>
      <c r="Y224" s="240">
        <v>0</v>
      </c>
      <c r="Z224" s="240">
        <v>0</v>
      </c>
      <c r="AA224" s="248">
        <v>0</v>
      </c>
      <c r="AB224" s="93"/>
    </row>
    <row r="225" spans="1:28" ht="19.5" customHeight="1" x14ac:dyDescent="0.15">
      <c r="A225" s="194"/>
      <c r="B225" s="197"/>
      <c r="C225" s="193" t="s">
        <v>165</v>
      </c>
      <c r="D225" s="188"/>
      <c r="E225" s="189" t="s">
        <v>184</v>
      </c>
      <c r="F225" s="240">
        <f t="shared" si="129"/>
        <v>68.980000000000018</v>
      </c>
      <c r="G225" s="240">
        <v>15.9</v>
      </c>
      <c r="H225" s="240">
        <v>8.48</v>
      </c>
      <c r="I225" s="240">
        <v>4.0599999999999996</v>
      </c>
      <c r="J225" s="240">
        <v>4.8499999999999996</v>
      </c>
      <c r="K225" s="240">
        <v>20.6</v>
      </c>
      <c r="L225" s="240">
        <v>2.99</v>
      </c>
      <c r="M225" s="240">
        <v>3.52</v>
      </c>
      <c r="N225" s="240">
        <v>7.65</v>
      </c>
      <c r="O225" s="240">
        <v>0</v>
      </c>
      <c r="P225" s="240">
        <v>0</v>
      </c>
      <c r="Q225" s="240">
        <v>0.78</v>
      </c>
      <c r="R225" s="240">
        <v>0</v>
      </c>
      <c r="S225" s="240">
        <v>0.15</v>
      </c>
      <c r="T225" s="240">
        <v>0</v>
      </c>
      <c r="U225" s="240">
        <v>0</v>
      </c>
      <c r="V225" s="240">
        <v>0</v>
      </c>
      <c r="W225" s="240">
        <v>0</v>
      </c>
      <c r="X225" s="240">
        <v>0</v>
      </c>
      <c r="Y225" s="240">
        <v>0</v>
      </c>
      <c r="Z225" s="240">
        <v>0</v>
      </c>
      <c r="AA225" s="248">
        <v>0</v>
      </c>
      <c r="AB225" s="93"/>
    </row>
    <row r="226" spans="1:28" ht="19.5" customHeight="1" x14ac:dyDescent="0.15">
      <c r="A226" s="194"/>
      <c r="B226" s="197"/>
      <c r="C226" s="197"/>
      <c r="D226" s="191"/>
      <c r="E226" s="189" t="s">
        <v>150</v>
      </c>
      <c r="F226" s="240">
        <f t="shared" si="129"/>
        <v>4.3129999999999997</v>
      </c>
      <c r="G226" s="240">
        <v>0</v>
      </c>
      <c r="H226" s="240">
        <v>7.9000000000000001E-2</v>
      </c>
      <c r="I226" s="240">
        <v>0.105</v>
      </c>
      <c r="J226" s="240">
        <v>0.246</v>
      </c>
      <c r="K226" s="240">
        <v>1.446</v>
      </c>
      <c r="L226" s="240">
        <v>0.26900000000000002</v>
      </c>
      <c r="M226" s="240">
        <v>0.35199999999999998</v>
      </c>
      <c r="N226" s="240">
        <v>1.6919999999999999</v>
      </c>
      <c r="O226" s="240">
        <v>0</v>
      </c>
      <c r="P226" s="240">
        <v>0</v>
      </c>
      <c r="Q226" s="240">
        <v>0.109</v>
      </c>
      <c r="R226" s="240">
        <v>0</v>
      </c>
      <c r="S226" s="240">
        <v>1.4999999999999999E-2</v>
      </c>
      <c r="T226" s="240">
        <v>0</v>
      </c>
      <c r="U226" s="240">
        <v>0</v>
      </c>
      <c r="V226" s="240">
        <v>0</v>
      </c>
      <c r="W226" s="240">
        <v>0</v>
      </c>
      <c r="X226" s="240">
        <v>0</v>
      </c>
      <c r="Y226" s="240">
        <v>0</v>
      </c>
      <c r="Z226" s="240">
        <v>0</v>
      </c>
      <c r="AA226" s="248">
        <v>0</v>
      </c>
      <c r="AB226" s="93"/>
    </row>
    <row r="227" spans="1:28" ht="19.5" customHeight="1" x14ac:dyDescent="0.15">
      <c r="A227" s="194"/>
      <c r="B227" s="196"/>
      <c r="C227" s="193" t="s">
        <v>152</v>
      </c>
      <c r="D227" s="188"/>
      <c r="E227" s="189" t="s">
        <v>184</v>
      </c>
      <c r="F227" s="240">
        <f t="shared" si="129"/>
        <v>2879</v>
      </c>
      <c r="G227" s="240">
        <f>G229+G239</f>
        <v>0</v>
      </c>
      <c r="H227" s="240">
        <f t="shared" ref="H227:AA227" si="137">H229+H239</f>
        <v>83.94</v>
      </c>
      <c r="I227" s="240">
        <f t="shared" si="137"/>
        <v>81.99</v>
      </c>
      <c r="J227" s="240">
        <f t="shared" si="137"/>
        <v>63.65</v>
      </c>
      <c r="K227" s="240">
        <f t="shared" si="137"/>
        <v>113.16</v>
      </c>
      <c r="L227" s="240">
        <f t="shared" si="137"/>
        <v>65.290000000000006</v>
      </c>
      <c r="M227" s="240">
        <f t="shared" si="137"/>
        <v>45.56</v>
      </c>
      <c r="N227" s="240">
        <f t="shared" si="137"/>
        <v>30.98</v>
      </c>
      <c r="O227" s="240">
        <f t="shared" si="137"/>
        <v>14.51</v>
      </c>
      <c r="P227" s="240">
        <f t="shared" si="137"/>
        <v>20.310000000000002</v>
      </c>
      <c r="Q227" s="240">
        <f t="shared" si="137"/>
        <v>70.52</v>
      </c>
      <c r="R227" s="240">
        <f t="shared" si="137"/>
        <v>783</v>
      </c>
      <c r="S227" s="240">
        <f t="shared" si="137"/>
        <v>635.04</v>
      </c>
      <c r="T227" s="240">
        <f t="shared" si="137"/>
        <v>532.55000000000007</v>
      </c>
      <c r="U227" s="240">
        <f t="shared" si="137"/>
        <v>280.96000000000004</v>
      </c>
      <c r="V227" s="240">
        <f t="shared" si="137"/>
        <v>48.37</v>
      </c>
      <c r="W227" s="240">
        <f t="shared" si="137"/>
        <v>7.0500000000000007</v>
      </c>
      <c r="X227" s="240">
        <f t="shared" si="137"/>
        <v>2.12</v>
      </c>
      <c r="Y227" s="240">
        <f t="shared" si="137"/>
        <v>0</v>
      </c>
      <c r="Z227" s="240">
        <f t="shared" si="137"/>
        <v>0</v>
      </c>
      <c r="AA227" s="248">
        <f t="shared" si="137"/>
        <v>0</v>
      </c>
      <c r="AB227" s="93"/>
    </row>
    <row r="228" spans="1:28" ht="19.5" customHeight="1" x14ac:dyDescent="0.15">
      <c r="A228" s="194"/>
      <c r="B228" s="197"/>
      <c r="C228" s="197"/>
      <c r="D228" s="191"/>
      <c r="E228" s="189" t="s">
        <v>150</v>
      </c>
      <c r="F228" s="240">
        <f t="shared" si="129"/>
        <v>383.57500000000141</v>
      </c>
      <c r="G228" s="240">
        <f>G230+G240</f>
        <v>0</v>
      </c>
      <c r="H228" s="240">
        <f t="shared" ref="H228" si="138">H230+H240</f>
        <v>0.72699999999999998</v>
      </c>
      <c r="I228" s="240">
        <f>I230+I240</f>
        <v>2.0619999999999998</v>
      </c>
      <c r="J228" s="240">
        <f t="shared" ref="J228:AA228" si="139">J230+J240</f>
        <v>3.2</v>
      </c>
      <c r="K228" s="240">
        <f t="shared" si="139"/>
        <v>7.9589999999999996</v>
      </c>
      <c r="L228" s="240">
        <f t="shared" si="139"/>
        <v>5.8810000000000002</v>
      </c>
      <c r="M228" s="240">
        <f t="shared" si="139"/>
        <v>4.556</v>
      </c>
      <c r="N228" s="240">
        <f t="shared" si="139"/>
        <v>3.427</v>
      </c>
      <c r="O228" s="240">
        <f t="shared" si="139"/>
        <v>1.8140000000000001</v>
      </c>
      <c r="P228" s="240">
        <f t="shared" si="139"/>
        <v>2.7180000000000004</v>
      </c>
      <c r="Q228" s="240">
        <f t="shared" si="139"/>
        <v>10.112999999999989</v>
      </c>
      <c r="R228" s="240">
        <f t="shared" si="139"/>
        <v>113.609000000001</v>
      </c>
      <c r="S228" s="240">
        <f t="shared" si="139"/>
        <v>94.071000000000396</v>
      </c>
      <c r="T228" s="240">
        <f t="shared" si="139"/>
        <v>81.784999999999997</v>
      </c>
      <c r="U228" s="240">
        <f t="shared" si="139"/>
        <v>42.114999999999995</v>
      </c>
      <c r="V228" s="240">
        <f t="shared" si="139"/>
        <v>7.8529999999999998</v>
      </c>
      <c r="W228" s="240">
        <f t="shared" si="139"/>
        <v>1.1859999999999999</v>
      </c>
      <c r="X228" s="240">
        <f t="shared" si="139"/>
        <v>0.499</v>
      </c>
      <c r="Y228" s="240">
        <f t="shared" si="139"/>
        <v>0</v>
      </c>
      <c r="Z228" s="240">
        <f t="shared" si="139"/>
        <v>0</v>
      </c>
      <c r="AA228" s="248">
        <f t="shared" si="139"/>
        <v>0</v>
      </c>
      <c r="AB228" s="93"/>
    </row>
    <row r="229" spans="1:28" ht="19.5" customHeight="1" x14ac:dyDescent="0.15">
      <c r="A229" s="194"/>
      <c r="B229" s="198" t="s">
        <v>94</v>
      </c>
      <c r="C229" s="189"/>
      <c r="D229" s="189" t="s">
        <v>153</v>
      </c>
      <c r="E229" s="189" t="s">
        <v>184</v>
      </c>
      <c r="F229" s="240">
        <f t="shared" si="129"/>
        <v>105.75</v>
      </c>
      <c r="G229" s="240">
        <f>SUM(G231,G233,G235,G237)</f>
        <v>0</v>
      </c>
      <c r="H229" s="240">
        <f t="shared" ref="H229" si="140">SUM(H231,H233,H235,H237)</f>
        <v>0</v>
      </c>
      <c r="I229" s="240">
        <f>SUM(I231,I233,I235,I237)</f>
        <v>0</v>
      </c>
      <c r="J229" s="240">
        <f t="shared" ref="J229:AA229" si="141">SUM(J231,J233,J235,J237)</f>
        <v>0</v>
      </c>
      <c r="K229" s="240">
        <f t="shared" si="141"/>
        <v>0</v>
      </c>
      <c r="L229" s="240">
        <f t="shared" si="141"/>
        <v>0</v>
      </c>
      <c r="M229" s="240">
        <f t="shared" si="141"/>
        <v>0</v>
      </c>
      <c r="N229" s="240">
        <f t="shared" si="141"/>
        <v>1.2</v>
      </c>
      <c r="O229" s="240">
        <f t="shared" si="141"/>
        <v>1.2</v>
      </c>
      <c r="P229" s="240">
        <f t="shared" si="141"/>
        <v>1.1000000000000001</v>
      </c>
      <c r="Q229" s="240">
        <f t="shared" si="141"/>
        <v>5.13</v>
      </c>
      <c r="R229" s="240">
        <f t="shared" si="141"/>
        <v>4.46</v>
      </c>
      <c r="S229" s="240">
        <f t="shared" si="141"/>
        <v>21.63</v>
      </c>
      <c r="T229" s="240">
        <f t="shared" si="141"/>
        <v>52.7</v>
      </c>
      <c r="U229" s="240">
        <f t="shared" si="141"/>
        <v>7.86</v>
      </c>
      <c r="V229" s="240">
        <f t="shared" si="141"/>
        <v>7.47</v>
      </c>
      <c r="W229" s="240">
        <f t="shared" si="141"/>
        <v>1.35</v>
      </c>
      <c r="X229" s="240">
        <f t="shared" si="141"/>
        <v>1.65</v>
      </c>
      <c r="Y229" s="240">
        <f t="shared" si="141"/>
        <v>0</v>
      </c>
      <c r="Z229" s="240">
        <f t="shared" si="141"/>
        <v>0</v>
      </c>
      <c r="AA229" s="252">
        <f t="shared" si="141"/>
        <v>0</v>
      </c>
      <c r="AB229" s="93"/>
    </row>
    <row r="230" spans="1:28" ht="19.5" customHeight="1" x14ac:dyDescent="0.15">
      <c r="A230" s="194"/>
      <c r="B230" s="198"/>
      <c r="C230" s="198" t="s">
        <v>10</v>
      </c>
      <c r="D230" s="198"/>
      <c r="E230" s="189" t="s">
        <v>150</v>
      </c>
      <c r="F230" s="240">
        <f t="shared" si="129"/>
        <v>23.914999999999999</v>
      </c>
      <c r="G230" s="240">
        <f>SUM(G232,G234,G236,G238)</f>
        <v>0</v>
      </c>
      <c r="H230" s="240">
        <f t="shared" ref="H230:AA230" si="142">SUM(H232,H234,H236,H238)</f>
        <v>0</v>
      </c>
      <c r="I230" s="240">
        <f t="shared" si="142"/>
        <v>0</v>
      </c>
      <c r="J230" s="240">
        <f t="shared" si="142"/>
        <v>0</v>
      </c>
      <c r="K230" s="240">
        <f t="shared" si="142"/>
        <v>0</v>
      </c>
      <c r="L230" s="240">
        <f t="shared" si="142"/>
        <v>0</v>
      </c>
      <c r="M230" s="240">
        <f t="shared" si="142"/>
        <v>0</v>
      </c>
      <c r="N230" s="240">
        <f t="shared" si="142"/>
        <v>0.192</v>
      </c>
      <c r="O230" s="240">
        <f t="shared" si="142"/>
        <v>0.216</v>
      </c>
      <c r="P230" s="240">
        <f t="shared" si="142"/>
        <v>0.22</v>
      </c>
      <c r="Q230" s="240">
        <f t="shared" si="142"/>
        <v>0.96899999999999997</v>
      </c>
      <c r="R230" s="240">
        <f t="shared" si="142"/>
        <v>0.76800000000000002</v>
      </c>
      <c r="S230" s="240">
        <f t="shared" si="142"/>
        <v>5.1779999999999999</v>
      </c>
      <c r="T230" s="240">
        <f t="shared" si="142"/>
        <v>11.707000000000001</v>
      </c>
      <c r="U230" s="240">
        <f t="shared" si="142"/>
        <v>2.044</v>
      </c>
      <c r="V230" s="240">
        <f t="shared" si="142"/>
        <v>1.841</v>
      </c>
      <c r="W230" s="240">
        <f t="shared" si="142"/>
        <v>0.35099999999999998</v>
      </c>
      <c r="X230" s="240">
        <f t="shared" si="142"/>
        <v>0.42899999999999999</v>
      </c>
      <c r="Y230" s="240">
        <f t="shared" si="142"/>
        <v>0</v>
      </c>
      <c r="Z230" s="240">
        <f t="shared" si="142"/>
        <v>0</v>
      </c>
      <c r="AA230" s="248">
        <f t="shared" si="142"/>
        <v>0</v>
      </c>
      <c r="AB230" s="93"/>
    </row>
    <row r="231" spans="1:28" ht="19.5" customHeight="1" x14ac:dyDescent="0.15">
      <c r="A231" s="194"/>
      <c r="B231" s="198"/>
      <c r="C231" s="198"/>
      <c r="D231" s="189" t="s">
        <v>157</v>
      </c>
      <c r="E231" s="189" t="s">
        <v>184</v>
      </c>
      <c r="F231" s="240">
        <f t="shared" si="129"/>
        <v>105.75</v>
      </c>
      <c r="G231" s="240">
        <v>0</v>
      </c>
      <c r="H231" s="240">
        <v>0</v>
      </c>
      <c r="I231" s="240">
        <v>0</v>
      </c>
      <c r="J231" s="240">
        <v>0</v>
      </c>
      <c r="K231" s="240">
        <v>0</v>
      </c>
      <c r="L231" s="240">
        <v>0</v>
      </c>
      <c r="M231" s="240">
        <v>0</v>
      </c>
      <c r="N231" s="240">
        <v>1.2</v>
      </c>
      <c r="O231" s="240">
        <v>1.2</v>
      </c>
      <c r="P231" s="240">
        <v>1.1000000000000001</v>
      </c>
      <c r="Q231" s="240">
        <v>5.13</v>
      </c>
      <c r="R231" s="240">
        <v>4.46</v>
      </c>
      <c r="S231" s="240">
        <v>21.63</v>
      </c>
      <c r="T231" s="240">
        <v>52.7</v>
      </c>
      <c r="U231" s="240">
        <v>7.86</v>
      </c>
      <c r="V231" s="240">
        <v>7.47</v>
      </c>
      <c r="W231" s="240">
        <v>1.35</v>
      </c>
      <c r="X231" s="240">
        <v>1.65</v>
      </c>
      <c r="Y231" s="240">
        <v>0</v>
      </c>
      <c r="Z231" s="240">
        <v>0</v>
      </c>
      <c r="AA231" s="248">
        <v>0</v>
      </c>
      <c r="AB231" s="93"/>
    </row>
    <row r="232" spans="1:28" ht="19.5" customHeight="1" x14ac:dyDescent="0.15">
      <c r="A232" s="194"/>
      <c r="B232" s="198"/>
      <c r="C232" s="198"/>
      <c r="D232" s="198"/>
      <c r="E232" s="189" t="s">
        <v>150</v>
      </c>
      <c r="F232" s="240">
        <f t="shared" si="129"/>
        <v>23.914999999999999</v>
      </c>
      <c r="G232" s="240">
        <v>0</v>
      </c>
      <c r="H232" s="240">
        <v>0</v>
      </c>
      <c r="I232" s="240">
        <v>0</v>
      </c>
      <c r="J232" s="240">
        <v>0</v>
      </c>
      <c r="K232" s="240">
        <v>0</v>
      </c>
      <c r="L232" s="240">
        <v>0</v>
      </c>
      <c r="M232" s="240">
        <v>0</v>
      </c>
      <c r="N232" s="240">
        <v>0.192</v>
      </c>
      <c r="O232" s="240">
        <v>0.216</v>
      </c>
      <c r="P232" s="240">
        <v>0.22</v>
      </c>
      <c r="Q232" s="240">
        <v>0.96899999999999997</v>
      </c>
      <c r="R232" s="240">
        <v>0.76800000000000002</v>
      </c>
      <c r="S232" s="240">
        <v>5.1779999999999999</v>
      </c>
      <c r="T232" s="240">
        <v>11.707000000000001</v>
      </c>
      <c r="U232" s="240">
        <v>2.044</v>
      </c>
      <c r="V232" s="240">
        <v>1.841</v>
      </c>
      <c r="W232" s="240">
        <v>0.35099999999999998</v>
      </c>
      <c r="X232" s="240">
        <v>0.42899999999999999</v>
      </c>
      <c r="Y232" s="240">
        <v>0</v>
      </c>
      <c r="Z232" s="240">
        <v>0</v>
      </c>
      <c r="AA232" s="248">
        <v>0</v>
      </c>
      <c r="AB232" s="93"/>
    </row>
    <row r="233" spans="1:28" ht="19.5" customHeight="1" x14ac:dyDescent="0.15">
      <c r="A233" s="194"/>
      <c r="B233" s="198" t="s">
        <v>65</v>
      </c>
      <c r="C233" s="198" t="s">
        <v>159</v>
      </c>
      <c r="D233" s="189" t="s">
        <v>160</v>
      </c>
      <c r="E233" s="189" t="s">
        <v>184</v>
      </c>
      <c r="F233" s="240">
        <f t="shared" si="129"/>
        <v>0</v>
      </c>
      <c r="G233" s="240">
        <v>0</v>
      </c>
      <c r="H233" s="240">
        <v>0</v>
      </c>
      <c r="I233" s="240">
        <v>0</v>
      </c>
      <c r="J233" s="240">
        <v>0</v>
      </c>
      <c r="K233" s="240">
        <v>0</v>
      </c>
      <c r="L233" s="240">
        <v>0</v>
      </c>
      <c r="M233" s="240">
        <v>0</v>
      </c>
      <c r="N233" s="240">
        <v>0</v>
      </c>
      <c r="O233" s="240">
        <v>0</v>
      </c>
      <c r="P233" s="240">
        <v>0</v>
      </c>
      <c r="Q233" s="240">
        <v>0</v>
      </c>
      <c r="R233" s="240">
        <v>0</v>
      </c>
      <c r="S233" s="240">
        <v>0</v>
      </c>
      <c r="T233" s="240">
        <v>0</v>
      </c>
      <c r="U233" s="240">
        <v>0</v>
      </c>
      <c r="V233" s="240">
        <v>0</v>
      </c>
      <c r="W233" s="240">
        <v>0</v>
      </c>
      <c r="X233" s="240">
        <v>0</v>
      </c>
      <c r="Y233" s="240">
        <v>0</v>
      </c>
      <c r="Z233" s="240">
        <v>0</v>
      </c>
      <c r="AA233" s="248">
        <v>0</v>
      </c>
      <c r="AB233" s="93"/>
    </row>
    <row r="234" spans="1:28" ht="19.5" customHeight="1" x14ac:dyDescent="0.15">
      <c r="A234" s="194"/>
      <c r="B234" s="198"/>
      <c r="C234" s="198"/>
      <c r="D234" s="198"/>
      <c r="E234" s="189" t="s">
        <v>150</v>
      </c>
      <c r="F234" s="240">
        <f t="shared" si="129"/>
        <v>0</v>
      </c>
      <c r="G234" s="240">
        <v>0</v>
      </c>
      <c r="H234" s="240">
        <v>0</v>
      </c>
      <c r="I234" s="240">
        <v>0</v>
      </c>
      <c r="J234" s="240">
        <v>0</v>
      </c>
      <c r="K234" s="240">
        <v>0</v>
      </c>
      <c r="L234" s="240">
        <v>0</v>
      </c>
      <c r="M234" s="240">
        <v>0</v>
      </c>
      <c r="N234" s="240">
        <v>0</v>
      </c>
      <c r="O234" s="240">
        <v>0</v>
      </c>
      <c r="P234" s="240">
        <v>0</v>
      </c>
      <c r="Q234" s="240">
        <v>0</v>
      </c>
      <c r="R234" s="240">
        <v>0</v>
      </c>
      <c r="S234" s="240">
        <v>0</v>
      </c>
      <c r="T234" s="240">
        <v>0</v>
      </c>
      <c r="U234" s="240">
        <v>0</v>
      </c>
      <c r="V234" s="240">
        <v>0</v>
      </c>
      <c r="W234" s="240">
        <v>0</v>
      </c>
      <c r="X234" s="240">
        <v>0</v>
      </c>
      <c r="Y234" s="240">
        <v>0</v>
      </c>
      <c r="Z234" s="240">
        <v>0</v>
      </c>
      <c r="AA234" s="248">
        <v>0</v>
      </c>
      <c r="AB234" s="93"/>
    </row>
    <row r="235" spans="1:28" ht="19.5" customHeight="1" x14ac:dyDescent="0.15">
      <c r="A235" s="194" t="s">
        <v>85</v>
      </c>
      <c r="B235" s="198"/>
      <c r="C235" s="198"/>
      <c r="D235" s="189" t="s">
        <v>166</v>
      </c>
      <c r="E235" s="189" t="s">
        <v>184</v>
      </c>
      <c r="F235" s="240">
        <f t="shared" si="129"/>
        <v>0</v>
      </c>
      <c r="G235" s="240">
        <v>0</v>
      </c>
      <c r="H235" s="240">
        <v>0</v>
      </c>
      <c r="I235" s="240">
        <v>0</v>
      </c>
      <c r="J235" s="240">
        <v>0</v>
      </c>
      <c r="K235" s="240">
        <v>0</v>
      </c>
      <c r="L235" s="240">
        <v>0</v>
      </c>
      <c r="M235" s="240">
        <v>0</v>
      </c>
      <c r="N235" s="240">
        <v>0</v>
      </c>
      <c r="O235" s="240">
        <v>0</v>
      </c>
      <c r="P235" s="240">
        <v>0</v>
      </c>
      <c r="Q235" s="240">
        <v>0</v>
      </c>
      <c r="R235" s="240">
        <v>0</v>
      </c>
      <c r="S235" s="240">
        <v>0</v>
      </c>
      <c r="T235" s="240">
        <v>0</v>
      </c>
      <c r="U235" s="240">
        <v>0</v>
      </c>
      <c r="V235" s="240">
        <v>0</v>
      </c>
      <c r="W235" s="240">
        <v>0</v>
      </c>
      <c r="X235" s="240">
        <v>0</v>
      </c>
      <c r="Y235" s="240">
        <v>0</v>
      </c>
      <c r="Z235" s="240">
        <v>0</v>
      </c>
      <c r="AA235" s="248">
        <v>0</v>
      </c>
      <c r="AB235" s="93"/>
    </row>
    <row r="236" spans="1:28" ht="19.5" customHeight="1" x14ac:dyDescent="0.15">
      <c r="A236" s="194"/>
      <c r="B236" s="198"/>
      <c r="C236" s="198" t="s">
        <v>162</v>
      </c>
      <c r="D236" s="198"/>
      <c r="E236" s="189" t="s">
        <v>150</v>
      </c>
      <c r="F236" s="240">
        <f t="shared" si="129"/>
        <v>0</v>
      </c>
      <c r="G236" s="240">
        <v>0</v>
      </c>
      <c r="H236" s="240">
        <v>0</v>
      </c>
      <c r="I236" s="240">
        <v>0</v>
      </c>
      <c r="J236" s="240">
        <v>0</v>
      </c>
      <c r="K236" s="240">
        <v>0</v>
      </c>
      <c r="L236" s="240">
        <v>0</v>
      </c>
      <c r="M236" s="240">
        <v>0</v>
      </c>
      <c r="N236" s="240">
        <v>0</v>
      </c>
      <c r="O236" s="240">
        <v>0</v>
      </c>
      <c r="P236" s="240">
        <v>0</v>
      </c>
      <c r="Q236" s="240">
        <v>0</v>
      </c>
      <c r="R236" s="240">
        <v>0</v>
      </c>
      <c r="S236" s="240">
        <v>0</v>
      </c>
      <c r="T236" s="240">
        <v>0</v>
      </c>
      <c r="U236" s="240">
        <v>0</v>
      </c>
      <c r="V236" s="240">
        <v>0</v>
      </c>
      <c r="W236" s="240">
        <v>0</v>
      </c>
      <c r="X236" s="240">
        <v>0</v>
      </c>
      <c r="Y236" s="240">
        <v>0</v>
      </c>
      <c r="Z236" s="240">
        <v>0</v>
      </c>
      <c r="AA236" s="248">
        <v>0</v>
      </c>
      <c r="AB236" s="93"/>
    </row>
    <row r="237" spans="1:28" ht="19.5" customHeight="1" x14ac:dyDescent="0.15">
      <c r="A237" s="194"/>
      <c r="B237" s="198" t="s">
        <v>20</v>
      </c>
      <c r="C237" s="198"/>
      <c r="D237" s="189" t="s">
        <v>164</v>
      </c>
      <c r="E237" s="189" t="s">
        <v>184</v>
      </c>
      <c r="F237" s="240">
        <f t="shared" si="129"/>
        <v>0</v>
      </c>
      <c r="G237" s="240">
        <v>0</v>
      </c>
      <c r="H237" s="240">
        <v>0</v>
      </c>
      <c r="I237" s="240">
        <v>0</v>
      </c>
      <c r="J237" s="240">
        <v>0</v>
      </c>
      <c r="K237" s="240">
        <v>0</v>
      </c>
      <c r="L237" s="240">
        <v>0</v>
      </c>
      <c r="M237" s="240">
        <v>0</v>
      </c>
      <c r="N237" s="240">
        <v>0</v>
      </c>
      <c r="O237" s="240">
        <v>0</v>
      </c>
      <c r="P237" s="240">
        <v>0</v>
      </c>
      <c r="Q237" s="240">
        <v>0</v>
      </c>
      <c r="R237" s="240">
        <v>0</v>
      </c>
      <c r="S237" s="240">
        <v>0</v>
      </c>
      <c r="T237" s="240">
        <v>0</v>
      </c>
      <c r="U237" s="240">
        <v>0</v>
      </c>
      <c r="V237" s="240">
        <v>0</v>
      </c>
      <c r="W237" s="240">
        <v>0</v>
      </c>
      <c r="X237" s="240">
        <v>0</v>
      </c>
      <c r="Y237" s="240">
        <v>0</v>
      </c>
      <c r="Z237" s="240">
        <v>0</v>
      </c>
      <c r="AA237" s="248">
        <v>0</v>
      </c>
      <c r="AB237" s="93"/>
    </row>
    <row r="238" spans="1:28" ht="19.5" customHeight="1" x14ac:dyDescent="0.15">
      <c r="A238" s="194"/>
      <c r="B238" s="198"/>
      <c r="C238" s="198"/>
      <c r="D238" s="198"/>
      <c r="E238" s="189" t="s">
        <v>150</v>
      </c>
      <c r="F238" s="240">
        <f t="shared" si="129"/>
        <v>0</v>
      </c>
      <c r="G238" s="240">
        <v>0</v>
      </c>
      <c r="H238" s="240">
        <v>0</v>
      </c>
      <c r="I238" s="240">
        <v>0</v>
      </c>
      <c r="J238" s="240">
        <v>0</v>
      </c>
      <c r="K238" s="240">
        <v>0</v>
      </c>
      <c r="L238" s="240">
        <v>0</v>
      </c>
      <c r="M238" s="240">
        <v>0</v>
      </c>
      <c r="N238" s="240">
        <v>0</v>
      </c>
      <c r="O238" s="240">
        <v>0</v>
      </c>
      <c r="P238" s="240">
        <v>0</v>
      </c>
      <c r="Q238" s="240">
        <v>0</v>
      </c>
      <c r="R238" s="240">
        <v>0</v>
      </c>
      <c r="S238" s="240">
        <v>0</v>
      </c>
      <c r="T238" s="240">
        <v>0</v>
      </c>
      <c r="U238" s="240">
        <v>0</v>
      </c>
      <c r="V238" s="240">
        <v>0</v>
      </c>
      <c r="W238" s="240">
        <v>0</v>
      </c>
      <c r="X238" s="240">
        <v>0</v>
      </c>
      <c r="Y238" s="240">
        <v>0</v>
      </c>
      <c r="Z238" s="240">
        <v>0</v>
      </c>
      <c r="AA238" s="248">
        <v>0</v>
      </c>
      <c r="AB238" s="93"/>
    </row>
    <row r="239" spans="1:28" ht="19.5" customHeight="1" x14ac:dyDescent="0.15">
      <c r="A239" s="194"/>
      <c r="B239" s="197"/>
      <c r="C239" s="193" t="s">
        <v>165</v>
      </c>
      <c r="D239" s="188"/>
      <c r="E239" s="189" t="s">
        <v>184</v>
      </c>
      <c r="F239" s="240">
        <f t="shared" si="129"/>
        <v>2773.2499999999995</v>
      </c>
      <c r="G239" s="240">
        <v>0</v>
      </c>
      <c r="H239" s="240">
        <v>83.94</v>
      </c>
      <c r="I239" s="240">
        <v>81.99</v>
      </c>
      <c r="J239" s="240">
        <v>63.65</v>
      </c>
      <c r="K239" s="240">
        <v>113.16</v>
      </c>
      <c r="L239" s="240">
        <v>65.290000000000006</v>
      </c>
      <c r="M239" s="240">
        <v>45.56</v>
      </c>
      <c r="N239" s="240">
        <v>29.78</v>
      </c>
      <c r="O239" s="240">
        <v>13.31</v>
      </c>
      <c r="P239" s="240">
        <v>19.21</v>
      </c>
      <c r="Q239" s="240">
        <v>65.39</v>
      </c>
      <c r="R239" s="240">
        <v>778.54</v>
      </c>
      <c r="S239" s="240">
        <v>613.41</v>
      </c>
      <c r="T239" s="240">
        <v>479.85</v>
      </c>
      <c r="U239" s="240">
        <v>273.10000000000002</v>
      </c>
      <c r="V239" s="240">
        <v>40.9</v>
      </c>
      <c r="W239" s="240">
        <v>5.7</v>
      </c>
      <c r="X239" s="240">
        <v>0.47</v>
      </c>
      <c r="Y239" s="240">
        <v>0</v>
      </c>
      <c r="Z239" s="240">
        <v>0</v>
      </c>
      <c r="AA239" s="248">
        <v>0</v>
      </c>
      <c r="AB239" s="93"/>
    </row>
    <row r="240" spans="1:28" ht="19.5" customHeight="1" thickBot="1" x14ac:dyDescent="0.2">
      <c r="A240" s="199"/>
      <c r="B240" s="200"/>
      <c r="C240" s="200"/>
      <c r="D240" s="201"/>
      <c r="E240" s="202" t="s">
        <v>150</v>
      </c>
      <c r="F240" s="240">
        <f t="shared" si="129"/>
        <v>359.66000000000139</v>
      </c>
      <c r="G240" s="251">
        <v>0</v>
      </c>
      <c r="H240" s="250">
        <v>0.72699999999999998</v>
      </c>
      <c r="I240" s="250">
        <v>2.0619999999999998</v>
      </c>
      <c r="J240" s="250">
        <v>3.2</v>
      </c>
      <c r="K240" s="250">
        <v>7.9589999999999996</v>
      </c>
      <c r="L240" s="250">
        <v>5.8810000000000002</v>
      </c>
      <c r="M240" s="250">
        <v>4.556</v>
      </c>
      <c r="N240" s="250">
        <v>3.2349999999999999</v>
      </c>
      <c r="O240" s="250">
        <v>1.5980000000000001</v>
      </c>
      <c r="P240" s="250">
        <v>2.4980000000000002</v>
      </c>
      <c r="Q240" s="250">
        <v>9.1439999999999895</v>
      </c>
      <c r="R240" s="250">
        <v>112.841000000001</v>
      </c>
      <c r="S240" s="250">
        <v>88.893000000000399</v>
      </c>
      <c r="T240" s="250">
        <v>70.078000000000003</v>
      </c>
      <c r="U240" s="250">
        <v>40.070999999999998</v>
      </c>
      <c r="V240" s="250">
        <v>6.0119999999999996</v>
      </c>
      <c r="W240" s="250">
        <v>0.83499999999999996</v>
      </c>
      <c r="X240" s="250">
        <v>7.0000000000000007E-2</v>
      </c>
      <c r="Y240" s="250">
        <v>0</v>
      </c>
      <c r="Z240" s="250">
        <v>0</v>
      </c>
      <c r="AA240" s="249">
        <v>0</v>
      </c>
      <c r="AB240" s="93"/>
    </row>
    <row r="241" spans="1:28" ht="19.5" customHeight="1" x14ac:dyDescent="0.15">
      <c r="A241" s="391" t="s">
        <v>119</v>
      </c>
      <c r="B241" s="394" t="s">
        <v>120</v>
      </c>
      <c r="C241" s="395"/>
      <c r="D241" s="396"/>
      <c r="E241" s="198" t="s">
        <v>184</v>
      </c>
      <c r="F241" s="248">
        <f>F242+F243</f>
        <v>178.15</v>
      </c>
    </row>
    <row r="242" spans="1:28" ht="19.5" customHeight="1" x14ac:dyDescent="0.15">
      <c r="A242" s="392"/>
      <c r="B242" s="397" t="s">
        <v>206</v>
      </c>
      <c r="C242" s="398"/>
      <c r="D242" s="399"/>
      <c r="E242" s="189" t="s">
        <v>184</v>
      </c>
      <c r="F242" s="248">
        <v>161.1</v>
      </c>
    </row>
    <row r="243" spans="1:28" ht="19.5" customHeight="1" x14ac:dyDescent="0.15">
      <c r="A243" s="393"/>
      <c r="B243" s="397" t="s">
        <v>207</v>
      </c>
      <c r="C243" s="398"/>
      <c r="D243" s="399"/>
      <c r="E243" s="189" t="s">
        <v>184</v>
      </c>
      <c r="F243" s="248">
        <v>17.05</v>
      </c>
    </row>
    <row r="244" spans="1:28" ht="19.5" customHeight="1" thickBot="1" x14ac:dyDescent="0.2">
      <c r="A244" s="400" t="s">
        <v>205</v>
      </c>
      <c r="B244" s="401"/>
      <c r="C244" s="401"/>
      <c r="D244" s="402"/>
      <c r="E244" s="203" t="s">
        <v>184</v>
      </c>
      <c r="F244" s="247">
        <v>0</v>
      </c>
    </row>
    <row r="246" spans="1:28" ht="19.5" customHeight="1" x14ac:dyDescent="0.15">
      <c r="A246" s="88" t="s">
        <v>387</v>
      </c>
      <c r="F246" s="261" t="s">
        <v>538</v>
      </c>
    </row>
    <row r="247" spans="1:28" ht="19.5" customHeight="1" thickBot="1" x14ac:dyDescent="0.2">
      <c r="A247" s="388" t="s">
        <v>28</v>
      </c>
      <c r="B247" s="390"/>
      <c r="C247" s="390"/>
      <c r="D247" s="390"/>
      <c r="E247" s="390"/>
      <c r="F247" s="390"/>
      <c r="G247" s="390"/>
      <c r="H247" s="390"/>
      <c r="I247" s="390"/>
      <c r="J247" s="390"/>
      <c r="K247" s="390"/>
      <c r="L247" s="390"/>
      <c r="M247" s="390"/>
      <c r="N247" s="390"/>
      <c r="O247" s="390"/>
      <c r="P247" s="390"/>
      <c r="Q247" s="390"/>
      <c r="R247" s="390"/>
      <c r="S247" s="390"/>
      <c r="T247" s="390"/>
      <c r="U247" s="390"/>
      <c r="V247" s="390"/>
      <c r="W247" s="390"/>
      <c r="X247" s="390"/>
      <c r="Y247" s="390"/>
      <c r="Z247" s="390"/>
      <c r="AA247" s="390"/>
    </row>
    <row r="248" spans="1:28" ht="19.5" customHeight="1" x14ac:dyDescent="0.15">
      <c r="A248" s="185" t="s">
        <v>180</v>
      </c>
      <c r="B248" s="186"/>
      <c r="C248" s="186"/>
      <c r="D248" s="186"/>
      <c r="E248" s="186"/>
      <c r="F248" s="90" t="s">
        <v>181</v>
      </c>
      <c r="G248" s="91"/>
      <c r="H248" s="91"/>
      <c r="I248" s="91"/>
      <c r="J248" s="91"/>
      <c r="K248" s="91"/>
      <c r="L248" s="91"/>
      <c r="M248" s="91"/>
      <c r="N248" s="91"/>
      <c r="O248" s="91"/>
      <c r="P248" s="91"/>
      <c r="Q248" s="260"/>
      <c r="R248" s="92"/>
      <c r="S248" s="91"/>
      <c r="T248" s="91"/>
      <c r="U248" s="91"/>
      <c r="V248" s="91"/>
      <c r="W248" s="91"/>
      <c r="X248" s="91"/>
      <c r="Y248" s="91"/>
      <c r="Z248" s="91"/>
      <c r="AA248" s="259" t="s">
        <v>182</v>
      </c>
      <c r="AB248" s="93"/>
    </row>
    <row r="249" spans="1:28" ht="19.5" customHeight="1" x14ac:dyDescent="0.15">
      <c r="A249" s="187" t="s">
        <v>183</v>
      </c>
      <c r="B249" s="188"/>
      <c r="C249" s="188"/>
      <c r="D249" s="188"/>
      <c r="E249" s="189" t="s">
        <v>184</v>
      </c>
      <c r="F249" s="240">
        <f>F251+F285+F288</f>
        <v>9258.1000000000022</v>
      </c>
      <c r="G249" s="256" t="s">
        <v>185</v>
      </c>
      <c r="H249" s="256" t="s">
        <v>186</v>
      </c>
      <c r="I249" s="256" t="s">
        <v>187</v>
      </c>
      <c r="J249" s="256" t="s">
        <v>188</v>
      </c>
      <c r="K249" s="256" t="s">
        <v>228</v>
      </c>
      <c r="L249" s="256" t="s">
        <v>229</v>
      </c>
      <c r="M249" s="256" t="s">
        <v>230</v>
      </c>
      <c r="N249" s="256" t="s">
        <v>231</v>
      </c>
      <c r="O249" s="256" t="s">
        <v>232</v>
      </c>
      <c r="P249" s="256" t="s">
        <v>233</v>
      </c>
      <c r="Q249" s="258" t="s">
        <v>234</v>
      </c>
      <c r="R249" s="257" t="s">
        <v>235</v>
      </c>
      <c r="S249" s="256" t="s">
        <v>236</v>
      </c>
      <c r="T249" s="256" t="s">
        <v>237</v>
      </c>
      <c r="U249" s="256" t="s">
        <v>238</v>
      </c>
      <c r="V249" s="256" t="s">
        <v>239</v>
      </c>
      <c r="W249" s="256" t="s">
        <v>42</v>
      </c>
      <c r="X249" s="256" t="s">
        <v>147</v>
      </c>
      <c r="Y249" s="256" t="s">
        <v>148</v>
      </c>
      <c r="Z249" s="256" t="s">
        <v>149</v>
      </c>
      <c r="AA249" s="253"/>
      <c r="AB249" s="93"/>
    </row>
    <row r="250" spans="1:28" ht="19.5" customHeight="1" x14ac:dyDescent="0.15">
      <c r="A250" s="190"/>
      <c r="B250" s="191"/>
      <c r="C250" s="191"/>
      <c r="D250" s="191"/>
      <c r="E250" s="189" t="s">
        <v>150</v>
      </c>
      <c r="F250" s="240">
        <f>F252</f>
        <v>2068.9030000000007</v>
      </c>
      <c r="G250" s="254"/>
      <c r="H250" s="254"/>
      <c r="I250" s="254"/>
      <c r="J250" s="254"/>
      <c r="K250" s="254"/>
      <c r="L250" s="254"/>
      <c r="M250" s="254"/>
      <c r="N250" s="254"/>
      <c r="O250" s="254"/>
      <c r="P250" s="254"/>
      <c r="Q250" s="255"/>
      <c r="R250" s="94"/>
      <c r="S250" s="254"/>
      <c r="T250" s="254"/>
      <c r="U250" s="254"/>
      <c r="V250" s="254"/>
      <c r="W250" s="254"/>
      <c r="X250" s="254"/>
      <c r="Y250" s="254"/>
      <c r="Z250" s="254"/>
      <c r="AA250" s="253" t="s">
        <v>151</v>
      </c>
      <c r="AB250" s="93"/>
    </row>
    <row r="251" spans="1:28" ht="19.5" customHeight="1" x14ac:dyDescent="0.15">
      <c r="A251" s="192"/>
      <c r="B251" s="193" t="s">
        <v>152</v>
      </c>
      <c r="C251" s="188"/>
      <c r="D251" s="188"/>
      <c r="E251" s="189" t="s">
        <v>184</v>
      </c>
      <c r="F251" s="240">
        <f>SUM(G251:AA251)</f>
        <v>8889.4200000000019</v>
      </c>
      <c r="G251" s="240">
        <f>G253+G271</f>
        <v>181.15999999999997</v>
      </c>
      <c r="H251" s="240">
        <f t="shared" ref="H251:AA251" si="143">H253+H271</f>
        <v>386.18000000000006</v>
      </c>
      <c r="I251" s="240">
        <f t="shared" si="143"/>
        <v>100.47999999999999</v>
      </c>
      <c r="J251" s="240">
        <f t="shared" si="143"/>
        <v>153.92999999999998</v>
      </c>
      <c r="K251" s="240">
        <f t="shared" si="143"/>
        <v>235.39</v>
      </c>
      <c r="L251" s="240">
        <f t="shared" si="143"/>
        <v>253.41000000000003</v>
      </c>
      <c r="M251" s="240">
        <f t="shared" si="143"/>
        <v>325.60000000000002</v>
      </c>
      <c r="N251" s="240">
        <f t="shared" si="143"/>
        <v>394.98999999999995</v>
      </c>
      <c r="O251" s="240">
        <f t="shared" si="143"/>
        <v>494.56999999999994</v>
      </c>
      <c r="P251" s="240">
        <f t="shared" si="143"/>
        <v>581.55999999999995</v>
      </c>
      <c r="Q251" s="240">
        <f t="shared" si="143"/>
        <v>778.29000000000008</v>
      </c>
      <c r="R251" s="240">
        <f t="shared" si="143"/>
        <v>1253.0999999999999</v>
      </c>
      <c r="S251" s="240">
        <f t="shared" si="143"/>
        <v>1295.24</v>
      </c>
      <c r="T251" s="240">
        <f t="shared" si="143"/>
        <v>1188.3600000000001</v>
      </c>
      <c r="U251" s="240">
        <f t="shared" si="143"/>
        <v>659.68000000000006</v>
      </c>
      <c r="V251" s="240">
        <f t="shared" si="143"/>
        <v>382.59000000000003</v>
      </c>
      <c r="W251" s="240">
        <f t="shared" si="143"/>
        <v>112.26000000000002</v>
      </c>
      <c r="X251" s="240">
        <f t="shared" si="143"/>
        <v>82.2</v>
      </c>
      <c r="Y251" s="240">
        <f t="shared" si="143"/>
        <v>15.02</v>
      </c>
      <c r="Z251" s="240">
        <f t="shared" si="143"/>
        <v>9.93</v>
      </c>
      <c r="AA251" s="248">
        <f t="shared" si="143"/>
        <v>5.4799999999999995</v>
      </c>
      <c r="AB251" s="93"/>
    </row>
    <row r="252" spans="1:28" ht="19.5" customHeight="1" x14ac:dyDescent="0.15">
      <c r="A252" s="194"/>
      <c r="B252" s="195"/>
      <c r="C252" s="191"/>
      <c r="D252" s="191"/>
      <c r="E252" s="189" t="s">
        <v>150</v>
      </c>
      <c r="F252" s="240">
        <f t="shared" ref="F252:F284" si="144">SUM(G252:AA252)</f>
        <v>2068.9030000000007</v>
      </c>
      <c r="G252" s="240">
        <f>G254+G272</f>
        <v>0</v>
      </c>
      <c r="H252" s="240">
        <f t="shared" ref="H252:AA252" si="145">H254+H272</f>
        <v>1.089</v>
      </c>
      <c r="I252" s="240">
        <f t="shared" si="145"/>
        <v>3.4159999999999999</v>
      </c>
      <c r="J252" s="240">
        <f t="shared" si="145"/>
        <v>12.660999999999989</v>
      </c>
      <c r="K252" s="240">
        <f t="shared" si="145"/>
        <v>31.045999999999999</v>
      </c>
      <c r="L252" s="240">
        <f t="shared" si="145"/>
        <v>46.621000000000002</v>
      </c>
      <c r="M252" s="240">
        <f t="shared" si="145"/>
        <v>71.593999999999994</v>
      </c>
      <c r="N252" s="240">
        <f t="shared" si="145"/>
        <v>105.8640000000001</v>
      </c>
      <c r="O252" s="240">
        <f t="shared" si="145"/>
        <v>127.45399999999999</v>
      </c>
      <c r="P252" s="240">
        <f t="shared" si="145"/>
        <v>145.012</v>
      </c>
      <c r="Q252" s="240">
        <f t="shared" si="145"/>
        <v>213.24099999999999</v>
      </c>
      <c r="R252" s="240">
        <f t="shared" si="145"/>
        <v>334.96400000000096</v>
      </c>
      <c r="S252" s="240">
        <f t="shared" si="145"/>
        <v>349.06400000000008</v>
      </c>
      <c r="T252" s="240">
        <f t="shared" si="145"/>
        <v>304.05599999999993</v>
      </c>
      <c r="U252" s="240">
        <f t="shared" si="145"/>
        <v>161.19999999999999</v>
      </c>
      <c r="V252" s="240">
        <f t="shared" si="145"/>
        <v>97.522000000000006</v>
      </c>
      <c r="W252" s="240">
        <f t="shared" si="145"/>
        <v>32.924999999999997</v>
      </c>
      <c r="X252" s="240">
        <f t="shared" si="145"/>
        <v>21.188000000000002</v>
      </c>
      <c r="Y252" s="240">
        <f t="shared" si="145"/>
        <v>4.9849999999999994</v>
      </c>
      <c r="Z252" s="240">
        <f t="shared" si="145"/>
        <v>2.8650000000000002</v>
      </c>
      <c r="AA252" s="248">
        <f t="shared" si="145"/>
        <v>2.1360000000000001</v>
      </c>
      <c r="AB252" s="93"/>
    </row>
    <row r="253" spans="1:28" ht="19.5" customHeight="1" x14ac:dyDescent="0.15">
      <c r="A253" s="194"/>
      <c r="B253" s="196"/>
      <c r="C253" s="193" t="s">
        <v>152</v>
      </c>
      <c r="D253" s="188"/>
      <c r="E253" s="189" t="s">
        <v>184</v>
      </c>
      <c r="F253" s="240">
        <f t="shared" si="144"/>
        <v>5542.4900000000007</v>
      </c>
      <c r="G253" s="240">
        <f>G255+G269</f>
        <v>181.15999999999997</v>
      </c>
      <c r="H253" s="240">
        <f t="shared" ref="H253:J253" si="146">H255+H269</f>
        <v>184.80000000000004</v>
      </c>
      <c r="I253" s="240">
        <f t="shared" si="146"/>
        <v>92.789999999999992</v>
      </c>
      <c r="J253" s="240">
        <f t="shared" si="146"/>
        <v>122.94999999999999</v>
      </c>
      <c r="K253" s="240">
        <f>K255+K269</f>
        <v>170.45</v>
      </c>
      <c r="L253" s="240">
        <f t="shared" ref="L253:AA253" si="147">L255+L269</f>
        <v>231.02</v>
      </c>
      <c r="M253" s="240">
        <f t="shared" si="147"/>
        <v>273.91000000000003</v>
      </c>
      <c r="N253" s="240">
        <f t="shared" si="147"/>
        <v>364.65</v>
      </c>
      <c r="O253" s="240">
        <f t="shared" si="147"/>
        <v>423.15999999999997</v>
      </c>
      <c r="P253" s="240">
        <f t="shared" si="147"/>
        <v>417.06</v>
      </c>
      <c r="Q253" s="240">
        <f t="shared" si="147"/>
        <v>533.66000000000008</v>
      </c>
      <c r="R253" s="240">
        <f t="shared" si="147"/>
        <v>787.04</v>
      </c>
      <c r="S253" s="240">
        <f t="shared" si="147"/>
        <v>733.75</v>
      </c>
      <c r="T253" s="240">
        <f t="shared" si="147"/>
        <v>545.54000000000008</v>
      </c>
      <c r="U253" s="240">
        <f t="shared" si="147"/>
        <v>255.68000000000004</v>
      </c>
      <c r="V253" s="240">
        <f t="shared" si="147"/>
        <v>140.35</v>
      </c>
      <c r="W253" s="240">
        <f t="shared" si="147"/>
        <v>46.300000000000004</v>
      </c>
      <c r="X253" s="240">
        <f t="shared" si="147"/>
        <v>22.950000000000003</v>
      </c>
      <c r="Y253" s="240">
        <f t="shared" si="147"/>
        <v>8.2100000000000009</v>
      </c>
      <c r="Z253" s="240">
        <f t="shared" si="147"/>
        <v>2.38</v>
      </c>
      <c r="AA253" s="248">
        <f t="shared" si="147"/>
        <v>4.68</v>
      </c>
      <c r="AB253" s="93"/>
    </row>
    <row r="254" spans="1:28" ht="19.5" customHeight="1" x14ac:dyDescent="0.15">
      <c r="A254" s="194"/>
      <c r="B254" s="197"/>
      <c r="C254" s="197"/>
      <c r="D254" s="191"/>
      <c r="E254" s="189" t="s">
        <v>150</v>
      </c>
      <c r="F254" s="240">
        <f t="shared" si="144"/>
        <v>1542.1050000000009</v>
      </c>
      <c r="G254" s="240">
        <f>G256+G270</f>
        <v>0</v>
      </c>
      <c r="H254" s="240">
        <f t="shared" ref="H254:AA254" si="148">H256+H270</f>
        <v>4.5999999999999999E-2</v>
      </c>
      <c r="I254" s="240">
        <f t="shared" si="148"/>
        <v>3.222</v>
      </c>
      <c r="J254" s="240">
        <f t="shared" si="148"/>
        <v>11.10199999999999</v>
      </c>
      <c r="K254" s="240">
        <f t="shared" si="148"/>
        <v>26.495000000000001</v>
      </c>
      <c r="L254" s="240">
        <f t="shared" si="148"/>
        <v>44.603999999999999</v>
      </c>
      <c r="M254" s="240">
        <f t="shared" si="148"/>
        <v>66.241</v>
      </c>
      <c r="N254" s="240">
        <f t="shared" si="148"/>
        <v>102.2140000000001</v>
      </c>
      <c r="O254" s="240">
        <f t="shared" si="148"/>
        <v>118.60300000000001</v>
      </c>
      <c r="P254" s="240">
        <f t="shared" si="148"/>
        <v>122.44</v>
      </c>
      <c r="Q254" s="240">
        <f t="shared" si="148"/>
        <v>175.42099999999999</v>
      </c>
      <c r="R254" s="240">
        <f t="shared" si="148"/>
        <v>258.73200000000094</v>
      </c>
      <c r="S254" s="240">
        <f t="shared" si="148"/>
        <v>252.60400000000001</v>
      </c>
      <c r="T254" s="240">
        <f t="shared" si="148"/>
        <v>188.86400000000003</v>
      </c>
      <c r="U254" s="240">
        <f t="shared" si="148"/>
        <v>88.894999999999996</v>
      </c>
      <c r="V254" s="240">
        <f t="shared" si="148"/>
        <v>50.879000000000005</v>
      </c>
      <c r="W254" s="240">
        <f t="shared" si="148"/>
        <v>17.237000000000002</v>
      </c>
      <c r="X254" s="240">
        <f t="shared" si="148"/>
        <v>8.3849999999999998</v>
      </c>
      <c r="Y254" s="240">
        <f t="shared" si="148"/>
        <v>3.2159999999999997</v>
      </c>
      <c r="Z254" s="240">
        <f t="shared" si="148"/>
        <v>0.97799999999999998</v>
      </c>
      <c r="AA254" s="248">
        <f t="shared" si="148"/>
        <v>1.927</v>
      </c>
      <c r="AB254" s="93"/>
    </row>
    <row r="255" spans="1:28" ht="19.5" customHeight="1" x14ac:dyDescent="0.15">
      <c r="A255" s="194"/>
      <c r="B255" s="198"/>
      <c r="C255" s="189"/>
      <c r="D255" s="189" t="s">
        <v>153</v>
      </c>
      <c r="E255" s="189" t="s">
        <v>184</v>
      </c>
      <c r="F255" s="240">
        <f t="shared" si="144"/>
        <v>5397.2800000000007</v>
      </c>
      <c r="G255" s="240">
        <f>SUM(G257,G259,G261,G263,G265,G267)</f>
        <v>178.48999999999998</v>
      </c>
      <c r="H255" s="240">
        <f t="shared" ref="H255:J255" si="149">SUM(H257,H259,H261,H263,H265,H267)</f>
        <v>179.15000000000003</v>
      </c>
      <c r="I255" s="240">
        <f>SUM(I257,I259,I261,I263,I265,I267)</f>
        <v>71.02</v>
      </c>
      <c r="J255" s="240">
        <f t="shared" si="149"/>
        <v>94.02</v>
      </c>
      <c r="K255" s="240">
        <f>SUM(K257,K259,K261,K263,K265,K267)</f>
        <v>156.78</v>
      </c>
      <c r="L255" s="240">
        <f t="shared" ref="L255:AA255" si="150">SUM(L257,L259,L261,L263,L265,L267)</f>
        <v>209.96</v>
      </c>
      <c r="M255" s="240">
        <f t="shared" si="150"/>
        <v>265.88000000000005</v>
      </c>
      <c r="N255" s="240">
        <f t="shared" si="150"/>
        <v>364.25</v>
      </c>
      <c r="O255" s="240">
        <f t="shared" si="150"/>
        <v>389.46999999999997</v>
      </c>
      <c r="P255" s="240">
        <f t="shared" si="150"/>
        <v>417.06</v>
      </c>
      <c r="Q255" s="240">
        <f t="shared" si="150"/>
        <v>533.08000000000004</v>
      </c>
      <c r="R255" s="240">
        <f t="shared" si="150"/>
        <v>786.37</v>
      </c>
      <c r="S255" s="240">
        <f t="shared" si="150"/>
        <v>731.34</v>
      </c>
      <c r="T255" s="240">
        <f t="shared" si="150"/>
        <v>541.69000000000005</v>
      </c>
      <c r="U255" s="240">
        <f t="shared" si="150"/>
        <v>253.85000000000002</v>
      </c>
      <c r="V255" s="240">
        <f t="shared" si="150"/>
        <v>140.35</v>
      </c>
      <c r="W255" s="240">
        <f t="shared" si="150"/>
        <v>46.300000000000004</v>
      </c>
      <c r="X255" s="240">
        <f t="shared" si="150"/>
        <v>22.950000000000003</v>
      </c>
      <c r="Y255" s="240">
        <f t="shared" si="150"/>
        <v>8.2100000000000009</v>
      </c>
      <c r="Z255" s="240">
        <f t="shared" si="150"/>
        <v>2.38</v>
      </c>
      <c r="AA255" s="248">
        <f t="shared" si="150"/>
        <v>4.68</v>
      </c>
      <c r="AB255" s="93"/>
    </row>
    <row r="256" spans="1:28" ht="19.5" customHeight="1" x14ac:dyDescent="0.15">
      <c r="A256" s="194"/>
      <c r="B256" s="198" t="s">
        <v>154</v>
      </c>
      <c r="C256" s="198"/>
      <c r="D256" s="198"/>
      <c r="E256" s="189" t="s">
        <v>150</v>
      </c>
      <c r="F256" s="240">
        <f t="shared" si="144"/>
        <v>1529.948000000001</v>
      </c>
      <c r="G256" s="240">
        <f>SUM(G258,G260,G262,G264,G266,G268)</f>
        <v>0</v>
      </c>
      <c r="H256" s="240">
        <f t="shared" ref="H256:AA256" si="151">SUM(H258,H260,H262,H264,H266,H268)</f>
        <v>0</v>
      </c>
      <c r="I256" s="240">
        <f t="shared" si="151"/>
        <v>2.673</v>
      </c>
      <c r="J256" s="240">
        <f t="shared" si="151"/>
        <v>9.6499999999999897</v>
      </c>
      <c r="K256" s="240">
        <f t="shared" si="151"/>
        <v>25.497</v>
      </c>
      <c r="L256" s="240">
        <f t="shared" si="151"/>
        <v>42.707999999999998</v>
      </c>
      <c r="M256" s="240">
        <f t="shared" si="151"/>
        <v>65.396000000000001</v>
      </c>
      <c r="N256" s="240">
        <f t="shared" si="151"/>
        <v>102.11800000000009</v>
      </c>
      <c r="O256" s="240">
        <f t="shared" si="151"/>
        <v>114.47900000000001</v>
      </c>
      <c r="P256" s="240">
        <f t="shared" si="151"/>
        <v>122.44</v>
      </c>
      <c r="Q256" s="240">
        <f t="shared" si="151"/>
        <v>175.303</v>
      </c>
      <c r="R256" s="240">
        <f t="shared" si="151"/>
        <v>258.63900000000092</v>
      </c>
      <c r="S256" s="240">
        <f t="shared" si="151"/>
        <v>251.92600000000002</v>
      </c>
      <c r="T256" s="240">
        <f t="shared" si="151"/>
        <v>187.82800000000003</v>
      </c>
      <c r="U256" s="240">
        <f t="shared" si="151"/>
        <v>88.668999999999997</v>
      </c>
      <c r="V256" s="240">
        <f t="shared" si="151"/>
        <v>50.879000000000005</v>
      </c>
      <c r="W256" s="240">
        <f t="shared" si="151"/>
        <v>17.237000000000002</v>
      </c>
      <c r="X256" s="240">
        <f t="shared" si="151"/>
        <v>8.3849999999999998</v>
      </c>
      <c r="Y256" s="240">
        <f t="shared" si="151"/>
        <v>3.2159999999999997</v>
      </c>
      <c r="Z256" s="240">
        <f t="shared" si="151"/>
        <v>0.97799999999999998</v>
      </c>
      <c r="AA256" s="248">
        <f t="shared" si="151"/>
        <v>1.927</v>
      </c>
      <c r="AB256" s="93"/>
    </row>
    <row r="257" spans="1:28" ht="19.5" customHeight="1" x14ac:dyDescent="0.15">
      <c r="A257" s="194" t="s">
        <v>155</v>
      </c>
      <c r="B257" s="198"/>
      <c r="C257" s="198" t="s">
        <v>10</v>
      </c>
      <c r="D257" s="189" t="s">
        <v>156</v>
      </c>
      <c r="E257" s="189" t="s">
        <v>184</v>
      </c>
      <c r="F257" s="240">
        <f t="shared" si="144"/>
        <v>3945.3200000000011</v>
      </c>
      <c r="G257" s="240">
        <v>132.65</v>
      </c>
      <c r="H257" s="240">
        <v>128.56</v>
      </c>
      <c r="I257" s="240">
        <v>44.3</v>
      </c>
      <c r="J257" s="240">
        <v>78.44</v>
      </c>
      <c r="K257" s="240">
        <v>148.44</v>
      </c>
      <c r="L257" s="240">
        <v>201.71</v>
      </c>
      <c r="M257" s="240">
        <v>255.5</v>
      </c>
      <c r="N257" s="240">
        <v>338.14</v>
      </c>
      <c r="O257" s="240">
        <v>319.92</v>
      </c>
      <c r="P257" s="240">
        <v>281.29000000000002</v>
      </c>
      <c r="Q257" s="240">
        <v>385.98</v>
      </c>
      <c r="R257" s="240">
        <v>513.84</v>
      </c>
      <c r="S257" s="240">
        <v>493.47</v>
      </c>
      <c r="T257" s="240">
        <v>331.97</v>
      </c>
      <c r="U257" s="240">
        <v>139.51</v>
      </c>
      <c r="V257" s="240">
        <v>89.59</v>
      </c>
      <c r="W257" s="240">
        <v>32.130000000000003</v>
      </c>
      <c r="X257" s="240">
        <v>15.62</v>
      </c>
      <c r="Y257" s="240">
        <v>7.2</v>
      </c>
      <c r="Z257" s="240">
        <v>2.38</v>
      </c>
      <c r="AA257" s="248">
        <v>4.68</v>
      </c>
      <c r="AB257" s="93"/>
    </row>
    <row r="258" spans="1:28" ht="19.5" customHeight="1" x14ac:dyDescent="0.15">
      <c r="A258" s="194"/>
      <c r="B258" s="198"/>
      <c r="C258" s="198"/>
      <c r="D258" s="198"/>
      <c r="E258" s="189" t="s">
        <v>150</v>
      </c>
      <c r="F258" s="240">
        <f t="shared" si="144"/>
        <v>1219.504000000001</v>
      </c>
      <c r="G258" s="240">
        <v>0</v>
      </c>
      <c r="H258" s="240">
        <v>0</v>
      </c>
      <c r="I258" s="240">
        <v>1.625</v>
      </c>
      <c r="J258" s="240">
        <v>9.4099999999999895</v>
      </c>
      <c r="K258" s="240">
        <v>25.253</v>
      </c>
      <c r="L258" s="240">
        <v>42.374000000000002</v>
      </c>
      <c r="M258" s="240">
        <v>63.942999999999998</v>
      </c>
      <c r="N258" s="240">
        <v>97.934000000000097</v>
      </c>
      <c r="O258" s="240">
        <v>102.012</v>
      </c>
      <c r="P258" s="240">
        <v>95.396000000000001</v>
      </c>
      <c r="Q258" s="240">
        <v>142.762</v>
      </c>
      <c r="R258" s="240">
        <v>194.89100000000099</v>
      </c>
      <c r="S258" s="240">
        <v>192.35400000000001</v>
      </c>
      <c r="T258" s="240">
        <v>132.32900000000001</v>
      </c>
      <c r="U258" s="240">
        <v>57.048999999999999</v>
      </c>
      <c r="V258" s="240">
        <v>36.735999999999997</v>
      </c>
      <c r="W258" s="240">
        <v>13.175000000000001</v>
      </c>
      <c r="X258" s="240">
        <v>6.4029999999999996</v>
      </c>
      <c r="Y258" s="240">
        <v>2.9529999999999998</v>
      </c>
      <c r="Z258" s="240">
        <v>0.97799999999999998</v>
      </c>
      <c r="AA258" s="248">
        <v>1.927</v>
      </c>
      <c r="AB258" s="93"/>
    </row>
    <row r="259" spans="1:28" ht="19.5" customHeight="1" x14ac:dyDescent="0.15">
      <c r="A259" s="194"/>
      <c r="B259" s="198"/>
      <c r="C259" s="198"/>
      <c r="D259" s="189" t="s">
        <v>157</v>
      </c>
      <c r="E259" s="189" t="s">
        <v>184</v>
      </c>
      <c r="F259" s="240">
        <f t="shared" si="144"/>
        <v>1036.69</v>
      </c>
      <c r="G259" s="240">
        <v>0</v>
      </c>
      <c r="H259" s="240">
        <v>1.96</v>
      </c>
      <c r="I259" s="240">
        <v>0</v>
      </c>
      <c r="J259" s="240">
        <v>0</v>
      </c>
      <c r="K259" s="240">
        <v>0</v>
      </c>
      <c r="L259" s="240">
        <v>0.16</v>
      </c>
      <c r="M259" s="240">
        <v>9.6</v>
      </c>
      <c r="N259" s="240">
        <v>26</v>
      </c>
      <c r="O259" s="240">
        <v>68.69</v>
      </c>
      <c r="P259" s="240">
        <v>134.35</v>
      </c>
      <c r="Q259" s="240">
        <v>142.4</v>
      </c>
      <c r="R259" s="240">
        <v>242.15</v>
      </c>
      <c r="S259" s="240">
        <v>174.49</v>
      </c>
      <c r="T259" s="240">
        <v>133.47999999999999</v>
      </c>
      <c r="U259" s="240">
        <v>66.17</v>
      </c>
      <c r="V259" s="240">
        <v>27.08</v>
      </c>
      <c r="W259" s="240">
        <v>4.49</v>
      </c>
      <c r="X259" s="240">
        <v>4.66</v>
      </c>
      <c r="Y259" s="240">
        <v>1.01</v>
      </c>
      <c r="Z259" s="240">
        <v>0</v>
      </c>
      <c r="AA259" s="248">
        <v>0</v>
      </c>
      <c r="AB259" s="93"/>
    </row>
    <row r="260" spans="1:28" ht="19.5" customHeight="1" x14ac:dyDescent="0.15">
      <c r="A260" s="194"/>
      <c r="B260" s="198"/>
      <c r="C260" s="198"/>
      <c r="D260" s="198"/>
      <c r="E260" s="189" t="s">
        <v>150</v>
      </c>
      <c r="F260" s="240">
        <f t="shared" si="144"/>
        <v>233.4139999999999</v>
      </c>
      <c r="G260" s="240">
        <v>0</v>
      </c>
      <c r="H260" s="240">
        <v>0</v>
      </c>
      <c r="I260" s="240">
        <v>0</v>
      </c>
      <c r="J260" s="240">
        <v>0</v>
      </c>
      <c r="K260" s="240">
        <v>0</v>
      </c>
      <c r="L260" s="240">
        <v>1.9E-2</v>
      </c>
      <c r="M260" s="240">
        <v>1.3440000000000001</v>
      </c>
      <c r="N260" s="240">
        <v>4.1609999999999996</v>
      </c>
      <c r="O260" s="240">
        <v>12.367000000000001</v>
      </c>
      <c r="P260" s="240">
        <v>26.687999999999999</v>
      </c>
      <c r="Q260" s="240">
        <v>31.321999999999999</v>
      </c>
      <c r="R260" s="240">
        <v>55.533999999999899</v>
      </c>
      <c r="S260" s="240">
        <v>41.802999999999997</v>
      </c>
      <c r="T260" s="240">
        <v>33.372</v>
      </c>
      <c r="U260" s="240">
        <v>17.154</v>
      </c>
      <c r="V260" s="240">
        <v>7.0380000000000003</v>
      </c>
      <c r="W260" s="240">
        <v>1.17</v>
      </c>
      <c r="X260" s="240">
        <v>1.179</v>
      </c>
      <c r="Y260" s="240">
        <v>0.26300000000000001</v>
      </c>
      <c r="Z260" s="240">
        <v>0</v>
      </c>
      <c r="AA260" s="248">
        <v>0</v>
      </c>
      <c r="AB260" s="93"/>
    </row>
    <row r="261" spans="1:28" ht="19.5" customHeight="1" x14ac:dyDescent="0.15">
      <c r="A261" s="194"/>
      <c r="B261" s="198" t="s">
        <v>158</v>
      </c>
      <c r="C261" s="198" t="s">
        <v>159</v>
      </c>
      <c r="D261" s="189" t="s">
        <v>160</v>
      </c>
      <c r="E261" s="189" t="s">
        <v>184</v>
      </c>
      <c r="F261" s="240">
        <f t="shared" si="144"/>
        <v>0.14000000000000001</v>
      </c>
      <c r="G261" s="240">
        <v>0</v>
      </c>
      <c r="H261" s="240">
        <v>0</v>
      </c>
      <c r="I261" s="240">
        <v>0</v>
      </c>
      <c r="J261" s="240">
        <v>0</v>
      </c>
      <c r="K261" s="240">
        <v>0</v>
      </c>
      <c r="L261" s="240">
        <v>0</v>
      </c>
      <c r="M261" s="240">
        <v>0</v>
      </c>
      <c r="N261" s="240">
        <v>0</v>
      </c>
      <c r="O261" s="240">
        <v>0.14000000000000001</v>
      </c>
      <c r="P261" s="240">
        <v>0</v>
      </c>
      <c r="Q261" s="240">
        <v>0</v>
      </c>
      <c r="R261" s="240">
        <v>0</v>
      </c>
      <c r="S261" s="240">
        <v>0</v>
      </c>
      <c r="T261" s="240">
        <v>0</v>
      </c>
      <c r="U261" s="240">
        <v>0</v>
      </c>
      <c r="V261" s="240">
        <v>0</v>
      </c>
      <c r="W261" s="240">
        <v>0</v>
      </c>
      <c r="X261" s="240">
        <v>0</v>
      </c>
      <c r="Y261" s="240">
        <v>0</v>
      </c>
      <c r="Z261" s="240">
        <v>0</v>
      </c>
      <c r="AA261" s="248">
        <v>0</v>
      </c>
      <c r="AB261" s="93"/>
    </row>
    <row r="262" spans="1:28" ht="19.5" customHeight="1" x14ac:dyDescent="0.15">
      <c r="A262" s="194"/>
      <c r="B262" s="198"/>
      <c r="C262" s="198"/>
      <c r="D262" s="198"/>
      <c r="E262" s="189" t="s">
        <v>150</v>
      </c>
      <c r="F262" s="240">
        <f t="shared" si="144"/>
        <v>2.5000000000000001E-2</v>
      </c>
      <c r="G262" s="240">
        <v>0</v>
      </c>
      <c r="H262" s="240">
        <v>0</v>
      </c>
      <c r="I262" s="240">
        <v>0</v>
      </c>
      <c r="J262" s="240">
        <v>0</v>
      </c>
      <c r="K262" s="240">
        <v>0</v>
      </c>
      <c r="L262" s="240">
        <v>0</v>
      </c>
      <c r="M262" s="240">
        <v>0</v>
      </c>
      <c r="N262" s="240">
        <v>0</v>
      </c>
      <c r="O262" s="240">
        <v>2.5000000000000001E-2</v>
      </c>
      <c r="P262" s="240">
        <v>0</v>
      </c>
      <c r="Q262" s="240">
        <v>0</v>
      </c>
      <c r="R262" s="240">
        <v>0</v>
      </c>
      <c r="S262" s="240">
        <v>0</v>
      </c>
      <c r="T262" s="240">
        <v>0</v>
      </c>
      <c r="U262" s="240">
        <v>0</v>
      </c>
      <c r="V262" s="240">
        <v>0</v>
      </c>
      <c r="W262" s="240">
        <v>0</v>
      </c>
      <c r="X262" s="240">
        <v>0</v>
      </c>
      <c r="Y262" s="240">
        <v>0</v>
      </c>
      <c r="Z262" s="240">
        <v>0</v>
      </c>
      <c r="AA262" s="248">
        <v>0</v>
      </c>
      <c r="AB262" s="93"/>
    </row>
    <row r="263" spans="1:28" ht="19.5" customHeight="1" x14ac:dyDescent="0.15">
      <c r="A263" s="194"/>
      <c r="B263" s="198"/>
      <c r="C263" s="198"/>
      <c r="D263" s="189" t="s">
        <v>161</v>
      </c>
      <c r="E263" s="189" t="s">
        <v>184</v>
      </c>
      <c r="F263" s="240">
        <f t="shared" si="144"/>
        <v>38.209999999999994</v>
      </c>
      <c r="G263" s="240">
        <v>1.92</v>
      </c>
      <c r="H263" s="240">
        <v>2.36</v>
      </c>
      <c r="I263" s="240">
        <v>3.8</v>
      </c>
      <c r="J263" s="240">
        <v>14.8</v>
      </c>
      <c r="K263" s="240">
        <v>6.81</v>
      </c>
      <c r="L263" s="240">
        <v>7.91</v>
      </c>
      <c r="M263" s="240">
        <v>0.28999999999999998</v>
      </c>
      <c r="N263" s="240">
        <v>0</v>
      </c>
      <c r="O263" s="240">
        <v>0.32</v>
      </c>
      <c r="P263" s="240">
        <v>0</v>
      </c>
      <c r="Q263" s="240">
        <v>0</v>
      </c>
      <c r="R263" s="240">
        <v>0</v>
      </c>
      <c r="S263" s="240">
        <v>0</v>
      </c>
      <c r="T263" s="240">
        <v>0</v>
      </c>
      <c r="U263" s="240">
        <v>0</v>
      </c>
      <c r="V263" s="240">
        <v>0</v>
      </c>
      <c r="W263" s="240">
        <v>0</v>
      </c>
      <c r="X263" s="240">
        <v>0</v>
      </c>
      <c r="Y263" s="240">
        <v>0</v>
      </c>
      <c r="Z263" s="240">
        <v>0</v>
      </c>
      <c r="AA263" s="248">
        <v>0</v>
      </c>
      <c r="AB263" s="93"/>
    </row>
    <row r="264" spans="1:28" ht="19.5" customHeight="1" x14ac:dyDescent="0.15">
      <c r="A264" s="194"/>
      <c r="B264" s="198"/>
      <c r="C264" s="198"/>
      <c r="D264" s="198"/>
      <c r="E264" s="189" t="s">
        <v>150</v>
      </c>
      <c r="F264" s="240">
        <f t="shared" si="144"/>
        <v>0.71099999999999997</v>
      </c>
      <c r="G264" s="240">
        <v>0</v>
      </c>
      <c r="H264" s="240">
        <v>0</v>
      </c>
      <c r="I264" s="240">
        <v>0</v>
      </c>
      <c r="J264" s="240">
        <v>0.17699999999999999</v>
      </c>
      <c r="K264" s="240">
        <v>0.17699999999999999</v>
      </c>
      <c r="L264" s="240">
        <v>0.308</v>
      </c>
      <c r="M264" s="240">
        <v>1.6E-2</v>
      </c>
      <c r="N264" s="240">
        <v>0</v>
      </c>
      <c r="O264" s="240">
        <v>3.3000000000000002E-2</v>
      </c>
      <c r="P264" s="240">
        <v>0</v>
      </c>
      <c r="Q264" s="240">
        <v>0</v>
      </c>
      <c r="R264" s="240">
        <v>0</v>
      </c>
      <c r="S264" s="240">
        <v>0</v>
      </c>
      <c r="T264" s="240">
        <v>0</v>
      </c>
      <c r="U264" s="240">
        <v>0</v>
      </c>
      <c r="V264" s="240">
        <v>0</v>
      </c>
      <c r="W264" s="240">
        <v>0</v>
      </c>
      <c r="X264" s="240">
        <v>0</v>
      </c>
      <c r="Y264" s="240">
        <v>0</v>
      </c>
      <c r="Z264" s="240">
        <v>0</v>
      </c>
      <c r="AA264" s="248">
        <v>0</v>
      </c>
      <c r="AB264" s="93"/>
    </row>
    <row r="265" spans="1:28" ht="19.5" customHeight="1" x14ac:dyDescent="0.15">
      <c r="A265" s="194"/>
      <c r="B265" s="198"/>
      <c r="C265" s="198" t="s">
        <v>162</v>
      </c>
      <c r="D265" s="189" t="s">
        <v>163</v>
      </c>
      <c r="E265" s="189" t="s">
        <v>184</v>
      </c>
      <c r="F265" s="240">
        <f t="shared" si="144"/>
        <v>374.22</v>
      </c>
      <c r="G265" s="240">
        <v>43.26</v>
      </c>
      <c r="H265" s="240">
        <v>46.27</v>
      </c>
      <c r="I265" s="240">
        <v>22.92</v>
      </c>
      <c r="J265" s="240">
        <v>0.61</v>
      </c>
      <c r="K265" s="240">
        <v>0.24</v>
      </c>
      <c r="L265" s="240">
        <v>0</v>
      </c>
      <c r="M265" s="240">
        <v>0.49</v>
      </c>
      <c r="N265" s="240">
        <v>0.11</v>
      </c>
      <c r="O265" s="240">
        <v>0</v>
      </c>
      <c r="P265" s="240">
        <v>1.42</v>
      </c>
      <c r="Q265" s="240">
        <v>4.7</v>
      </c>
      <c r="R265" s="240">
        <v>30.38</v>
      </c>
      <c r="S265" s="240">
        <v>63.38</v>
      </c>
      <c r="T265" s="240">
        <v>76.239999999999995</v>
      </c>
      <c r="U265" s="240">
        <v>48.17</v>
      </c>
      <c r="V265" s="240">
        <v>23.68</v>
      </c>
      <c r="W265" s="240">
        <v>9.68</v>
      </c>
      <c r="X265" s="240">
        <v>2.67</v>
      </c>
      <c r="Y265" s="240">
        <v>0</v>
      </c>
      <c r="Z265" s="240">
        <v>0</v>
      </c>
      <c r="AA265" s="248">
        <v>0</v>
      </c>
      <c r="AB265" s="93"/>
    </row>
    <row r="266" spans="1:28" ht="19.5" customHeight="1" x14ac:dyDescent="0.15">
      <c r="A266" s="194"/>
      <c r="B266" s="198" t="s">
        <v>20</v>
      </c>
      <c r="C266" s="198"/>
      <c r="D266" s="198"/>
      <c r="E266" s="189" t="s">
        <v>150</v>
      </c>
      <c r="F266" s="240">
        <f t="shared" si="144"/>
        <v>76.206999999999994</v>
      </c>
      <c r="G266" s="240">
        <v>0</v>
      </c>
      <c r="H266" s="240">
        <v>0</v>
      </c>
      <c r="I266" s="240">
        <v>1.048</v>
      </c>
      <c r="J266" s="240">
        <v>6.0999999999999999E-2</v>
      </c>
      <c r="K266" s="240">
        <v>3.1E-2</v>
      </c>
      <c r="L266" s="240">
        <v>0</v>
      </c>
      <c r="M266" s="240">
        <v>9.2999999999999999E-2</v>
      </c>
      <c r="N266" s="240">
        <v>2.3E-2</v>
      </c>
      <c r="O266" s="240">
        <v>0</v>
      </c>
      <c r="P266" s="240">
        <v>0.35599999999999998</v>
      </c>
      <c r="Q266" s="240">
        <v>1.2190000000000001</v>
      </c>
      <c r="R266" s="240">
        <v>8.2140000000000093</v>
      </c>
      <c r="S266" s="240">
        <v>17.768999999999998</v>
      </c>
      <c r="T266" s="240">
        <v>22.126999999999999</v>
      </c>
      <c r="U266" s="240">
        <v>14.465999999999999</v>
      </c>
      <c r="V266" s="240">
        <v>7.1050000000000004</v>
      </c>
      <c r="W266" s="240">
        <v>2.8919999999999999</v>
      </c>
      <c r="X266" s="240">
        <v>0.80300000000000005</v>
      </c>
      <c r="Y266" s="240">
        <v>0</v>
      </c>
      <c r="Z266" s="240">
        <v>0</v>
      </c>
      <c r="AA266" s="248">
        <v>0</v>
      </c>
      <c r="AB266" s="93"/>
    </row>
    <row r="267" spans="1:28" ht="19.5" customHeight="1" x14ac:dyDescent="0.15">
      <c r="A267" s="194"/>
      <c r="B267" s="198"/>
      <c r="C267" s="198"/>
      <c r="D267" s="189" t="s">
        <v>164</v>
      </c>
      <c r="E267" s="189" t="s">
        <v>184</v>
      </c>
      <c r="F267" s="240">
        <f t="shared" si="144"/>
        <v>2.7</v>
      </c>
      <c r="G267" s="240">
        <v>0.66</v>
      </c>
      <c r="H267" s="240">
        <v>0</v>
      </c>
      <c r="I267" s="240">
        <v>0</v>
      </c>
      <c r="J267" s="240">
        <v>0.17</v>
      </c>
      <c r="K267" s="240">
        <v>1.29</v>
      </c>
      <c r="L267" s="240">
        <v>0.18</v>
      </c>
      <c r="M267" s="240">
        <v>0</v>
      </c>
      <c r="N267" s="240">
        <v>0</v>
      </c>
      <c r="O267" s="240">
        <v>0.4</v>
      </c>
      <c r="P267" s="240">
        <v>0</v>
      </c>
      <c r="Q267" s="240">
        <v>0</v>
      </c>
      <c r="R267" s="240">
        <v>0</v>
      </c>
      <c r="S267" s="240">
        <v>0</v>
      </c>
      <c r="T267" s="240">
        <v>0</v>
      </c>
      <c r="U267" s="240">
        <v>0</v>
      </c>
      <c r="V267" s="240">
        <v>0</v>
      </c>
      <c r="W267" s="240">
        <v>0</v>
      </c>
      <c r="X267" s="240">
        <v>0</v>
      </c>
      <c r="Y267" s="240">
        <v>0</v>
      </c>
      <c r="Z267" s="240">
        <v>0</v>
      </c>
      <c r="AA267" s="248">
        <v>0</v>
      </c>
      <c r="AB267" s="93"/>
    </row>
    <row r="268" spans="1:28" ht="19.5" customHeight="1" x14ac:dyDescent="0.15">
      <c r="A268" s="194" t="s">
        <v>227</v>
      </c>
      <c r="B268" s="198"/>
      <c r="C268" s="198"/>
      <c r="D268" s="198"/>
      <c r="E268" s="189" t="s">
        <v>150</v>
      </c>
      <c r="F268" s="240">
        <f t="shared" si="144"/>
        <v>8.6999999999999994E-2</v>
      </c>
      <c r="G268" s="240">
        <v>0</v>
      </c>
      <c r="H268" s="240">
        <v>0</v>
      </c>
      <c r="I268" s="240">
        <v>0</v>
      </c>
      <c r="J268" s="240">
        <v>2E-3</v>
      </c>
      <c r="K268" s="240">
        <v>3.5999999999999997E-2</v>
      </c>
      <c r="L268" s="240">
        <v>7.0000000000000001E-3</v>
      </c>
      <c r="M268" s="240">
        <v>0</v>
      </c>
      <c r="N268" s="240">
        <v>0</v>
      </c>
      <c r="O268" s="240">
        <v>4.2000000000000003E-2</v>
      </c>
      <c r="P268" s="240">
        <v>0</v>
      </c>
      <c r="Q268" s="240">
        <v>0</v>
      </c>
      <c r="R268" s="240">
        <v>0</v>
      </c>
      <c r="S268" s="240">
        <v>0</v>
      </c>
      <c r="T268" s="240">
        <v>0</v>
      </c>
      <c r="U268" s="240">
        <v>0</v>
      </c>
      <c r="V268" s="240">
        <v>0</v>
      </c>
      <c r="W268" s="240">
        <v>0</v>
      </c>
      <c r="X268" s="240">
        <v>0</v>
      </c>
      <c r="Y268" s="240">
        <v>0</v>
      </c>
      <c r="Z268" s="240">
        <v>0</v>
      </c>
      <c r="AA268" s="248">
        <v>0</v>
      </c>
      <c r="AB268" s="93"/>
    </row>
    <row r="269" spans="1:28" ht="19.5" customHeight="1" x14ac:dyDescent="0.15">
      <c r="A269" s="194"/>
      <c r="B269" s="197"/>
      <c r="C269" s="193" t="s">
        <v>165</v>
      </c>
      <c r="D269" s="188"/>
      <c r="E269" s="189" t="s">
        <v>184</v>
      </c>
      <c r="F269" s="240">
        <f t="shared" si="144"/>
        <v>145.21</v>
      </c>
      <c r="G269" s="240">
        <v>2.67</v>
      </c>
      <c r="H269" s="240">
        <v>5.65</v>
      </c>
      <c r="I269" s="240">
        <v>21.77</v>
      </c>
      <c r="J269" s="240">
        <v>28.93</v>
      </c>
      <c r="K269" s="240">
        <v>13.67</v>
      </c>
      <c r="L269" s="240">
        <v>21.06</v>
      </c>
      <c r="M269" s="240">
        <v>8.0299999999999994</v>
      </c>
      <c r="N269" s="240">
        <v>0.4</v>
      </c>
      <c r="O269" s="240">
        <v>33.69</v>
      </c>
      <c r="P269" s="240">
        <v>0</v>
      </c>
      <c r="Q269" s="240">
        <v>0.57999999999999996</v>
      </c>
      <c r="R269" s="240">
        <v>0.67</v>
      </c>
      <c r="S269" s="240">
        <v>2.41</v>
      </c>
      <c r="T269" s="240">
        <v>3.85</v>
      </c>
      <c r="U269" s="240">
        <v>1.83</v>
      </c>
      <c r="V269" s="240">
        <v>0</v>
      </c>
      <c r="W269" s="240">
        <v>0</v>
      </c>
      <c r="X269" s="240">
        <v>0</v>
      </c>
      <c r="Y269" s="240">
        <v>0</v>
      </c>
      <c r="Z269" s="240">
        <v>0</v>
      </c>
      <c r="AA269" s="248">
        <v>0</v>
      </c>
      <c r="AB269" s="93"/>
    </row>
    <row r="270" spans="1:28" ht="19.5" customHeight="1" x14ac:dyDescent="0.15">
      <c r="A270" s="194"/>
      <c r="B270" s="197"/>
      <c r="C270" s="197"/>
      <c r="D270" s="191"/>
      <c r="E270" s="189" t="s">
        <v>150</v>
      </c>
      <c r="F270" s="240">
        <f t="shared" si="144"/>
        <v>12.157000000000002</v>
      </c>
      <c r="G270" s="240">
        <v>0</v>
      </c>
      <c r="H270" s="240">
        <v>4.5999999999999999E-2</v>
      </c>
      <c r="I270" s="240">
        <v>0.54900000000000004</v>
      </c>
      <c r="J270" s="240">
        <v>1.452</v>
      </c>
      <c r="K270" s="240">
        <v>0.998</v>
      </c>
      <c r="L270" s="240">
        <v>1.8959999999999999</v>
      </c>
      <c r="M270" s="240">
        <v>0.84499999999999997</v>
      </c>
      <c r="N270" s="240">
        <v>9.6000000000000002E-2</v>
      </c>
      <c r="O270" s="240">
        <v>4.1239999999999997</v>
      </c>
      <c r="P270" s="240">
        <v>0</v>
      </c>
      <c r="Q270" s="240">
        <v>0.11799999999999999</v>
      </c>
      <c r="R270" s="240">
        <v>9.2999999999999999E-2</v>
      </c>
      <c r="S270" s="240">
        <v>0.67800000000000005</v>
      </c>
      <c r="T270" s="240">
        <v>1.036</v>
      </c>
      <c r="U270" s="240">
        <v>0.22600000000000001</v>
      </c>
      <c r="V270" s="240">
        <v>0</v>
      </c>
      <c r="W270" s="240">
        <v>0</v>
      </c>
      <c r="X270" s="240">
        <v>0</v>
      </c>
      <c r="Y270" s="240">
        <v>0</v>
      </c>
      <c r="Z270" s="240">
        <v>0</v>
      </c>
      <c r="AA270" s="248">
        <v>0</v>
      </c>
      <c r="AB270" s="93"/>
    </row>
    <row r="271" spans="1:28" ht="19.5" customHeight="1" x14ac:dyDescent="0.15">
      <c r="A271" s="194"/>
      <c r="B271" s="196"/>
      <c r="C271" s="193" t="s">
        <v>152</v>
      </c>
      <c r="D271" s="188"/>
      <c r="E271" s="189" t="s">
        <v>184</v>
      </c>
      <c r="F271" s="240">
        <f t="shared" si="144"/>
        <v>3346.93</v>
      </c>
      <c r="G271" s="240">
        <f>G273+G283</f>
        <v>0</v>
      </c>
      <c r="H271" s="240">
        <f t="shared" ref="H271:AA271" si="152">H273+H283</f>
        <v>201.38</v>
      </c>
      <c r="I271" s="240">
        <f t="shared" si="152"/>
        <v>7.69</v>
      </c>
      <c r="J271" s="240">
        <f t="shared" si="152"/>
        <v>30.98</v>
      </c>
      <c r="K271" s="240">
        <f t="shared" si="152"/>
        <v>64.94</v>
      </c>
      <c r="L271" s="240">
        <f t="shared" si="152"/>
        <v>22.39</v>
      </c>
      <c r="M271" s="240">
        <f t="shared" si="152"/>
        <v>51.69</v>
      </c>
      <c r="N271" s="240">
        <f t="shared" si="152"/>
        <v>30.34</v>
      </c>
      <c r="O271" s="240">
        <f t="shared" si="152"/>
        <v>71.41</v>
      </c>
      <c r="P271" s="240">
        <f t="shared" si="152"/>
        <v>164.5</v>
      </c>
      <c r="Q271" s="240">
        <f t="shared" si="152"/>
        <v>244.63</v>
      </c>
      <c r="R271" s="240">
        <f t="shared" si="152"/>
        <v>466.05999999999995</v>
      </c>
      <c r="S271" s="240">
        <f t="shared" si="152"/>
        <v>561.49</v>
      </c>
      <c r="T271" s="240">
        <f t="shared" si="152"/>
        <v>642.82000000000005</v>
      </c>
      <c r="U271" s="240">
        <f t="shared" si="152"/>
        <v>404</v>
      </c>
      <c r="V271" s="240">
        <f t="shared" si="152"/>
        <v>242.24</v>
      </c>
      <c r="W271" s="240">
        <f t="shared" si="152"/>
        <v>65.960000000000008</v>
      </c>
      <c r="X271" s="240">
        <f t="shared" si="152"/>
        <v>59.25</v>
      </c>
      <c r="Y271" s="240">
        <f t="shared" si="152"/>
        <v>6.81</v>
      </c>
      <c r="Z271" s="240">
        <f t="shared" si="152"/>
        <v>7.55</v>
      </c>
      <c r="AA271" s="248">
        <f t="shared" si="152"/>
        <v>0.8</v>
      </c>
      <c r="AB271" s="93"/>
    </row>
    <row r="272" spans="1:28" ht="19.5" customHeight="1" x14ac:dyDescent="0.15">
      <c r="A272" s="194"/>
      <c r="B272" s="197"/>
      <c r="C272" s="197"/>
      <c r="D272" s="191"/>
      <c r="E272" s="189" t="s">
        <v>150</v>
      </c>
      <c r="F272" s="240">
        <f t="shared" si="144"/>
        <v>526.79799999999989</v>
      </c>
      <c r="G272" s="240">
        <f>G274+G284</f>
        <v>0</v>
      </c>
      <c r="H272" s="240">
        <f t="shared" ref="H272" si="153">H274+H284</f>
        <v>1.0429999999999999</v>
      </c>
      <c r="I272" s="240">
        <f>I274+I284</f>
        <v>0.19400000000000001</v>
      </c>
      <c r="J272" s="240">
        <f t="shared" ref="J272:AA272" si="154">J274+J284</f>
        <v>1.5589999999999999</v>
      </c>
      <c r="K272" s="240">
        <f t="shared" si="154"/>
        <v>4.5510000000000002</v>
      </c>
      <c r="L272" s="240">
        <f t="shared" si="154"/>
        <v>2.0169999999999999</v>
      </c>
      <c r="M272" s="240">
        <f t="shared" si="154"/>
        <v>5.3529999999999998</v>
      </c>
      <c r="N272" s="240">
        <f t="shared" si="154"/>
        <v>3.6500000000000004</v>
      </c>
      <c r="O272" s="240">
        <f t="shared" si="154"/>
        <v>8.8509999999999902</v>
      </c>
      <c r="P272" s="240">
        <f t="shared" si="154"/>
        <v>22.572000000000003</v>
      </c>
      <c r="Q272" s="240">
        <f t="shared" si="154"/>
        <v>37.82</v>
      </c>
      <c r="R272" s="240">
        <f t="shared" si="154"/>
        <v>76.231999999999999</v>
      </c>
      <c r="S272" s="240">
        <f t="shared" si="154"/>
        <v>96.460000000000093</v>
      </c>
      <c r="T272" s="240">
        <f t="shared" si="154"/>
        <v>115.19199999999989</v>
      </c>
      <c r="U272" s="240">
        <f t="shared" si="154"/>
        <v>72.305000000000007</v>
      </c>
      <c r="V272" s="240">
        <f t="shared" si="154"/>
        <v>46.643000000000001</v>
      </c>
      <c r="W272" s="240">
        <f t="shared" si="154"/>
        <v>15.687999999999999</v>
      </c>
      <c r="X272" s="240">
        <f t="shared" si="154"/>
        <v>12.803000000000001</v>
      </c>
      <c r="Y272" s="240">
        <f t="shared" si="154"/>
        <v>1.7689999999999999</v>
      </c>
      <c r="Z272" s="240">
        <f t="shared" si="154"/>
        <v>1.887</v>
      </c>
      <c r="AA272" s="248">
        <f t="shared" si="154"/>
        <v>0.20899999999999999</v>
      </c>
      <c r="AB272" s="93"/>
    </row>
    <row r="273" spans="1:28" ht="19.5" customHeight="1" x14ac:dyDescent="0.15">
      <c r="A273" s="194"/>
      <c r="B273" s="198" t="s">
        <v>94</v>
      </c>
      <c r="C273" s="189"/>
      <c r="D273" s="189" t="s">
        <v>153</v>
      </c>
      <c r="E273" s="189" t="s">
        <v>184</v>
      </c>
      <c r="F273" s="240">
        <f t="shared" si="144"/>
        <v>1043.1499999999999</v>
      </c>
      <c r="G273" s="240">
        <f>SUM(G275,G277,G279,G281)</f>
        <v>0</v>
      </c>
      <c r="H273" s="240">
        <f t="shared" ref="H273" si="155">SUM(H275,H277,H279,H281)</f>
        <v>0</v>
      </c>
      <c r="I273" s="240">
        <f>SUM(I275,I277,I279,I281)</f>
        <v>0</v>
      </c>
      <c r="J273" s="240">
        <f t="shared" ref="J273:AA273" si="156">SUM(J275,J277,J279,J281)</f>
        <v>0.66</v>
      </c>
      <c r="K273" s="240">
        <f t="shared" si="156"/>
        <v>0</v>
      </c>
      <c r="L273" s="240">
        <f t="shared" si="156"/>
        <v>0</v>
      </c>
      <c r="M273" s="240">
        <f t="shared" si="156"/>
        <v>4.6100000000000003</v>
      </c>
      <c r="N273" s="240">
        <f t="shared" si="156"/>
        <v>2.23</v>
      </c>
      <c r="O273" s="240">
        <f t="shared" si="156"/>
        <v>4.88</v>
      </c>
      <c r="P273" s="240">
        <f t="shared" si="156"/>
        <v>21.81</v>
      </c>
      <c r="Q273" s="240">
        <f t="shared" si="156"/>
        <v>57.61</v>
      </c>
      <c r="R273" s="240">
        <f t="shared" si="156"/>
        <v>136.41</v>
      </c>
      <c r="S273" s="240">
        <f t="shared" si="156"/>
        <v>193.89</v>
      </c>
      <c r="T273" s="240">
        <f t="shared" si="156"/>
        <v>238.91</v>
      </c>
      <c r="U273" s="240">
        <f t="shared" si="156"/>
        <v>146.85</v>
      </c>
      <c r="V273" s="240">
        <f t="shared" si="156"/>
        <v>116.36</v>
      </c>
      <c r="W273" s="240">
        <f t="shared" si="156"/>
        <v>58.6</v>
      </c>
      <c r="X273" s="240">
        <f t="shared" si="156"/>
        <v>45.85</v>
      </c>
      <c r="Y273" s="240">
        <f t="shared" si="156"/>
        <v>6.81</v>
      </c>
      <c r="Z273" s="240">
        <f t="shared" si="156"/>
        <v>6.87</v>
      </c>
      <c r="AA273" s="252">
        <f t="shared" si="156"/>
        <v>0.8</v>
      </c>
      <c r="AB273" s="93"/>
    </row>
    <row r="274" spans="1:28" ht="19.5" customHeight="1" x14ac:dyDescent="0.15">
      <c r="A274" s="194"/>
      <c r="B274" s="198"/>
      <c r="C274" s="198" t="s">
        <v>10</v>
      </c>
      <c r="D274" s="198"/>
      <c r="E274" s="189" t="s">
        <v>150</v>
      </c>
      <c r="F274" s="240">
        <f t="shared" si="144"/>
        <v>237.714</v>
      </c>
      <c r="G274" s="240">
        <f>SUM(G276,G278,G280,G282)</f>
        <v>0</v>
      </c>
      <c r="H274" s="240">
        <f t="shared" ref="H274:AA274" si="157">SUM(H276,H278,H280,H282)</f>
        <v>0</v>
      </c>
      <c r="I274" s="240">
        <f t="shared" si="157"/>
        <v>0</v>
      </c>
      <c r="J274" s="240">
        <f t="shared" si="157"/>
        <v>3.2000000000000001E-2</v>
      </c>
      <c r="K274" s="240">
        <f t="shared" si="157"/>
        <v>0</v>
      </c>
      <c r="L274" s="240">
        <f t="shared" si="157"/>
        <v>0</v>
      </c>
      <c r="M274" s="240">
        <f t="shared" si="157"/>
        <v>0.64500000000000002</v>
      </c>
      <c r="N274" s="240">
        <f t="shared" si="157"/>
        <v>0.35699999999999998</v>
      </c>
      <c r="O274" s="240">
        <f t="shared" si="157"/>
        <v>0.879</v>
      </c>
      <c r="P274" s="240">
        <f t="shared" si="157"/>
        <v>4.1959999999999997</v>
      </c>
      <c r="Q274" s="240">
        <f t="shared" si="157"/>
        <v>11.941000000000001</v>
      </c>
      <c r="R274" s="240">
        <f t="shared" si="157"/>
        <v>28.463999999999999</v>
      </c>
      <c r="S274" s="240">
        <f t="shared" si="157"/>
        <v>43.161000000000001</v>
      </c>
      <c r="T274" s="240">
        <f t="shared" si="157"/>
        <v>56.192</v>
      </c>
      <c r="U274" s="240">
        <f t="shared" si="157"/>
        <v>34.505000000000003</v>
      </c>
      <c r="V274" s="240">
        <f t="shared" si="157"/>
        <v>28.14</v>
      </c>
      <c r="W274" s="240">
        <f t="shared" si="157"/>
        <v>14.603999999999999</v>
      </c>
      <c r="X274" s="240">
        <f t="shared" si="157"/>
        <v>10.833</v>
      </c>
      <c r="Y274" s="240">
        <f t="shared" si="157"/>
        <v>1.7689999999999999</v>
      </c>
      <c r="Z274" s="240">
        <f t="shared" si="157"/>
        <v>1.7869999999999999</v>
      </c>
      <c r="AA274" s="248">
        <f t="shared" si="157"/>
        <v>0.20899999999999999</v>
      </c>
      <c r="AB274" s="93"/>
    </row>
    <row r="275" spans="1:28" ht="19.5" customHeight="1" x14ac:dyDescent="0.15">
      <c r="A275" s="194"/>
      <c r="B275" s="198"/>
      <c r="C275" s="198"/>
      <c r="D275" s="189" t="s">
        <v>157</v>
      </c>
      <c r="E275" s="189" t="s">
        <v>184</v>
      </c>
      <c r="F275" s="240">
        <f t="shared" si="144"/>
        <v>1043.1499999999999</v>
      </c>
      <c r="G275" s="240">
        <v>0</v>
      </c>
      <c r="H275" s="240">
        <v>0</v>
      </c>
      <c r="I275" s="240">
        <v>0</v>
      </c>
      <c r="J275" s="240">
        <v>0.66</v>
      </c>
      <c r="K275" s="240">
        <v>0</v>
      </c>
      <c r="L275" s="240">
        <v>0</v>
      </c>
      <c r="M275" s="240">
        <v>4.6100000000000003</v>
      </c>
      <c r="N275" s="240">
        <v>2.23</v>
      </c>
      <c r="O275" s="240">
        <v>4.88</v>
      </c>
      <c r="P275" s="240">
        <v>21.81</v>
      </c>
      <c r="Q275" s="240">
        <v>57.61</v>
      </c>
      <c r="R275" s="240">
        <v>136.41</v>
      </c>
      <c r="S275" s="240">
        <v>193.89</v>
      </c>
      <c r="T275" s="240">
        <v>238.91</v>
      </c>
      <c r="U275" s="240">
        <v>146.85</v>
      </c>
      <c r="V275" s="240">
        <v>116.36</v>
      </c>
      <c r="W275" s="240">
        <v>58.6</v>
      </c>
      <c r="X275" s="240">
        <v>45.85</v>
      </c>
      <c r="Y275" s="240">
        <v>6.81</v>
      </c>
      <c r="Z275" s="240">
        <v>6.87</v>
      </c>
      <c r="AA275" s="248">
        <v>0.8</v>
      </c>
      <c r="AB275" s="93"/>
    </row>
    <row r="276" spans="1:28" ht="19.5" customHeight="1" x14ac:dyDescent="0.15">
      <c r="A276" s="194"/>
      <c r="B276" s="198"/>
      <c r="C276" s="198"/>
      <c r="D276" s="198"/>
      <c r="E276" s="189" t="s">
        <v>150</v>
      </c>
      <c r="F276" s="240">
        <f t="shared" si="144"/>
        <v>237.714</v>
      </c>
      <c r="G276" s="240">
        <v>0</v>
      </c>
      <c r="H276" s="240">
        <v>0</v>
      </c>
      <c r="I276" s="240">
        <v>0</v>
      </c>
      <c r="J276" s="240">
        <v>3.2000000000000001E-2</v>
      </c>
      <c r="K276" s="240">
        <v>0</v>
      </c>
      <c r="L276" s="240">
        <v>0</v>
      </c>
      <c r="M276" s="240">
        <v>0.64500000000000002</v>
      </c>
      <c r="N276" s="240">
        <v>0.35699999999999998</v>
      </c>
      <c r="O276" s="240">
        <v>0.879</v>
      </c>
      <c r="P276" s="240">
        <v>4.1959999999999997</v>
      </c>
      <c r="Q276" s="240">
        <v>11.941000000000001</v>
      </c>
      <c r="R276" s="240">
        <v>28.463999999999999</v>
      </c>
      <c r="S276" s="240">
        <v>43.161000000000001</v>
      </c>
      <c r="T276" s="240">
        <v>56.192</v>
      </c>
      <c r="U276" s="240">
        <v>34.505000000000003</v>
      </c>
      <c r="V276" s="240">
        <v>28.14</v>
      </c>
      <c r="W276" s="240">
        <v>14.603999999999999</v>
      </c>
      <c r="X276" s="240">
        <v>10.833</v>
      </c>
      <c r="Y276" s="240">
        <v>1.7689999999999999</v>
      </c>
      <c r="Z276" s="240">
        <v>1.7869999999999999</v>
      </c>
      <c r="AA276" s="248">
        <v>0.20899999999999999</v>
      </c>
      <c r="AB276" s="93"/>
    </row>
    <row r="277" spans="1:28" ht="19.5" customHeight="1" x14ac:dyDescent="0.15">
      <c r="A277" s="194"/>
      <c r="B277" s="198" t="s">
        <v>65</v>
      </c>
      <c r="C277" s="198" t="s">
        <v>159</v>
      </c>
      <c r="D277" s="189" t="s">
        <v>160</v>
      </c>
      <c r="E277" s="189" t="s">
        <v>184</v>
      </c>
      <c r="F277" s="240">
        <f t="shared" si="144"/>
        <v>0</v>
      </c>
      <c r="G277" s="240">
        <v>0</v>
      </c>
      <c r="H277" s="240">
        <v>0</v>
      </c>
      <c r="I277" s="240">
        <v>0</v>
      </c>
      <c r="J277" s="240">
        <v>0</v>
      </c>
      <c r="K277" s="240">
        <v>0</v>
      </c>
      <c r="L277" s="240">
        <v>0</v>
      </c>
      <c r="M277" s="240">
        <v>0</v>
      </c>
      <c r="N277" s="240">
        <v>0</v>
      </c>
      <c r="O277" s="240">
        <v>0</v>
      </c>
      <c r="P277" s="240">
        <v>0</v>
      </c>
      <c r="Q277" s="240">
        <v>0</v>
      </c>
      <c r="R277" s="240">
        <v>0</v>
      </c>
      <c r="S277" s="240">
        <v>0</v>
      </c>
      <c r="T277" s="240">
        <v>0</v>
      </c>
      <c r="U277" s="240">
        <v>0</v>
      </c>
      <c r="V277" s="240">
        <v>0</v>
      </c>
      <c r="W277" s="240">
        <v>0</v>
      </c>
      <c r="X277" s="240">
        <v>0</v>
      </c>
      <c r="Y277" s="240">
        <v>0</v>
      </c>
      <c r="Z277" s="240">
        <v>0</v>
      </c>
      <c r="AA277" s="248">
        <v>0</v>
      </c>
      <c r="AB277" s="93"/>
    </row>
    <row r="278" spans="1:28" ht="19.5" customHeight="1" x14ac:dyDescent="0.15">
      <c r="A278" s="194"/>
      <c r="B278" s="198"/>
      <c r="C278" s="198"/>
      <c r="D278" s="198"/>
      <c r="E278" s="189" t="s">
        <v>150</v>
      </c>
      <c r="F278" s="240">
        <f t="shared" si="144"/>
        <v>0</v>
      </c>
      <c r="G278" s="240">
        <v>0</v>
      </c>
      <c r="H278" s="240">
        <v>0</v>
      </c>
      <c r="I278" s="240">
        <v>0</v>
      </c>
      <c r="J278" s="240">
        <v>0</v>
      </c>
      <c r="K278" s="240">
        <v>0</v>
      </c>
      <c r="L278" s="240">
        <v>0</v>
      </c>
      <c r="M278" s="240">
        <v>0</v>
      </c>
      <c r="N278" s="240">
        <v>0</v>
      </c>
      <c r="O278" s="240">
        <v>0</v>
      </c>
      <c r="P278" s="240">
        <v>0</v>
      </c>
      <c r="Q278" s="240">
        <v>0</v>
      </c>
      <c r="R278" s="240">
        <v>0</v>
      </c>
      <c r="S278" s="240">
        <v>0</v>
      </c>
      <c r="T278" s="240">
        <v>0</v>
      </c>
      <c r="U278" s="240">
        <v>0</v>
      </c>
      <c r="V278" s="240">
        <v>0</v>
      </c>
      <c r="W278" s="240">
        <v>0</v>
      </c>
      <c r="X278" s="240">
        <v>0</v>
      </c>
      <c r="Y278" s="240">
        <v>0</v>
      </c>
      <c r="Z278" s="240">
        <v>0</v>
      </c>
      <c r="AA278" s="248">
        <v>0</v>
      </c>
      <c r="AB278" s="93"/>
    </row>
    <row r="279" spans="1:28" ht="19.5" customHeight="1" x14ac:dyDescent="0.15">
      <c r="A279" s="194" t="s">
        <v>85</v>
      </c>
      <c r="B279" s="198"/>
      <c r="C279" s="198"/>
      <c r="D279" s="189" t="s">
        <v>166</v>
      </c>
      <c r="E279" s="189" t="s">
        <v>184</v>
      </c>
      <c r="F279" s="240">
        <f t="shared" si="144"/>
        <v>0</v>
      </c>
      <c r="G279" s="240">
        <v>0</v>
      </c>
      <c r="H279" s="240">
        <v>0</v>
      </c>
      <c r="I279" s="240">
        <v>0</v>
      </c>
      <c r="J279" s="240">
        <v>0</v>
      </c>
      <c r="K279" s="240">
        <v>0</v>
      </c>
      <c r="L279" s="240">
        <v>0</v>
      </c>
      <c r="M279" s="240">
        <v>0</v>
      </c>
      <c r="N279" s="240">
        <v>0</v>
      </c>
      <c r="O279" s="240">
        <v>0</v>
      </c>
      <c r="P279" s="240">
        <v>0</v>
      </c>
      <c r="Q279" s="240">
        <v>0</v>
      </c>
      <c r="R279" s="240">
        <v>0</v>
      </c>
      <c r="S279" s="240">
        <v>0</v>
      </c>
      <c r="T279" s="240">
        <v>0</v>
      </c>
      <c r="U279" s="240">
        <v>0</v>
      </c>
      <c r="V279" s="240">
        <v>0</v>
      </c>
      <c r="W279" s="240">
        <v>0</v>
      </c>
      <c r="X279" s="240">
        <v>0</v>
      </c>
      <c r="Y279" s="240">
        <v>0</v>
      </c>
      <c r="Z279" s="240">
        <v>0</v>
      </c>
      <c r="AA279" s="248">
        <v>0</v>
      </c>
      <c r="AB279" s="93"/>
    </row>
    <row r="280" spans="1:28" ht="19.5" customHeight="1" x14ac:dyDescent="0.15">
      <c r="A280" s="194"/>
      <c r="B280" s="198"/>
      <c r="C280" s="198" t="s">
        <v>162</v>
      </c>
      <c r="D280" s="198"/>
      <c r="E280" s="189" t="s">
        <v>150</v>
      </c>
      <c r="F280" s="240">
        <f t="shared" si="144"/>
        <v>0</v>
      </c>
      <c r="G280" s="240">
        <v>0</v>
      </c>
      <c r="H280" s="240">
        <v>0</v>
      </c>
      <c r="I280" s="240">
        <v>0</v>
      </c>
      <c r="J280" s="240">
        <v>0</v>
      </c>
      <c r="K280" s="240">
        <v>0</v>
      </c>
      <c r="L280" s="240">
        <v>0</v>
      </c>
      <c r="M280" s="240">
        <v>0</v>
      </c>
      <c r="N280" s="240">
        <v>0</v>
      </c>
      <c r="O280" s="240">
        <v>0</v>
      </c>
      <c r="P280" s="240">
        <v>0</v>
      </c>
      <c r="Q280" s="240">
        <v>0</v>
      </c>
      <c r="R280" s="240">
        <v>0</v>
      </c>
      <c r="S280" s="240">
        <v>0</v>
      </c>
      <c r="T280" s="240">
        <v>0</v>
      </c>
      <c r="U280" s="240">
        <v>0</v>
      </c>
      <c r="V280" s="240">
        <v>0</v>
      </c>
      <c r="W280" s="240">
        <v>0</v>
      </c>
      <c r="X280" s="240">
        <v>0</v>
      </c>
      <c r="Y280" s="240">
        <v>0</v>
      </c>
      <c r="Z280" s="240">
        <v>0</v>
      </c>
      <c r="AA280" s="248">
        <v>0</v>
      </c>
      <c r="AB280" s="93"/>
    </row>
    <row r="281" spans="1:28" ht="19.5" customHeight="1" x14ac:dyDescent="0.15">
      <c r="A281" s="194"/>
      <c r="B281" s="198" t="s">
        <v>20</v>
      </c>
      <c r="C281" s="198"/>
      <c r="D281" s="189" t="s">
        <v>164</v>
      </c>
      <c r="E281" s="189" t="s">
        <v>184</v>
      </c>
      <c r="F281" s="240">
        <f t="shared" si="144"/>
        <v>0</v>
      </c>
      <c r="G281" s="240">
        <v>0</v>
      </c>
      <c r="H281" s="240">
        <v>0</v>
      </c>
      <c r="I281" s="240">
        <v>0</v>
      </c>
      <c r="J281" s="240">
        <v>0</v>
      </c>
      <c r="K281" s="240">
        <v>0</v>
      </c>
      <c r="L281" s="240">
        <v>0</v>
      </c>
      <c r="M281" s="240">
        <v>0</v>
      </c>
      <c r="N281" s="240">
        <v>0</v>
      </c>
      <c r="O281" s="240">
        <v>0</v>
      </c>
      <c r="P281" s="240">
        <v>0</v>
      </c>
      <c r="Q281" s="240">
        <v>0</v>
      </c>
      <c r="R281" s="240">
        <v>0</v>
      </c>
      <c r="S281" s="240">
        <v>0</v>
      </c>
      <c r="T281" s="240">
        <v>0</v>
      </c>
      <c r="U281" s="240">
        <v>0</v>
      </c>
      <c r="V281" s="240">
        <v>0</v>
      </c>
      <c r="W281" s="240">
        <v>0</v>
      </c>
      <c r="X281" s="240">
        <v>0</v>
      </c>
      <c r="Y281" s="240">
        <v>0</v>
      </c>
      <c r="Z281" s="240">
        <v>0</v>
      </c>
      <c r="AA281" s="248">
        <v>0</v>
      </c>
      <c r="AB281" s="93"/>
    </row>
    <row r="282" spans="1:28" ht="19.5" customHeight="1" x14ac:dyDescent="0.15">
      <c r="A282" s="194"/>
      <c r="B282" s="198"/>
      <c r="C282" s="198"/>
      <c r="D282" s="198"/>
      <c r="E282" s="189" t="s">
        <v>150</v>
      </c>
      <c r="F282" s="240">
        <f t="shared" si="144"/>
        <v>0</v>
      </c>
      <c r="G282" s="240">
        <v>0</v>
      </c>
      <c r="H282" s="240">
        <v>0</v>
      </c>
      <c r="I282" s="240">
        <v>0</v>
      </c>
      <c r="J282" s="240">
        <v>0</v>
      </c>
      <c r="K282" s="240">
        <v>0</v>
      </c>
      <c r="L282" s="240">
        <v>0</v>
      </c>
      <c r="M282" s="240">
        <v>0</v>
      </c>
      <c r="N282" s="240">
        <v>0</v>
      </c>
      <c r="O282" s="240">
        <v>0</v>
      </c>
      <c r="P282" s="240">
        <v>0</v>
      </c>
      <c r="Q282" s="240">
        <v>0</v>
      </c>
      <c r="R282" s="240">
        <v>0</v>
      </c>
      <c r="S282" s="240">
        <v>0</v>
      </c>
      <c r="T282" s="240">
        <v>0</v>
      </c>
      <c r="U282" s="240">
        <v>0</v>
      </c>
      <c r="V282" s="240">
        <v>0</v>
      </c>
      <c r="W282" s="240">
        <v>0</v>
      </c>
      <c r="X282" s="240">
        <v>0</v>
      </c>
      <c r="Y282" s="240">
        <v>0</v>
      </c>
      <c r="Z282" s="240">
        <v>0</v>
      </c>
      <c r="AA282" s="248">
        <v>0</v>
      </c>
      <c r="AB282" s="93"/>
    </row>
    <row r="283" spans="1:28" ht="19.5" customHeight="1" x14ac:dyDescent="0.15">
      <c r="A283" s="194"/>
      <c r="B283" s="197"/>
      <c r="C283" s="193" t="s">
        <v>165</v>
      </c>
      <c r="D283" s="188"/>
      <c r="E283" s="189" t="s">
        <v>184</v>
      </c>
      <c r="F283" s="240">
        <f t="shared" si="144"/>
        <v>2303.7799999999997</v>
      </c>
      <c r="G283" s="240">
        <v>0</v>
      </c>
      <c r="H283" s="240">
        <v>201.38</v>
      </c>
      <c r="I283" s="240">
        <v>7.69</v>
      </c>
      <c r="J283" s="240">
        <v>30.32</v>
      </c>
      <c r="K283" s="240">
        <v>64.94</v>
      </c>
      <c r="L283" s="240">
        <v>22.39</v>
      </c>
      <c r="M283" s="240">
        <v>47.08</v>
      </c>
      <c r="N283" s="240">
        <v>28.11</v>
      </c>
      <c r="O283" s="240">
        <v>66.53</v>
      </c>
      <c r="P283" s="240">
        <v>142.69</v>
      </c>
      <c r="Q283" s="240">
        <v>187.02</v>
      </c>
      <c r="R283" s="240">
        <v>329.65</v>
      </c>
      <c r="S283" s="240">
        <v>367.6</v>
      </c>
      <c r="T283" s="240">
        <v>403.91</v>
      </c>
      <c r="U283" s="240">
        <v>257.14999999999998</v>
      </c>
      <c r="V283" s="240">
        <v>125.88</v>
      </c>
      <c r="W283" s="240">
        <v>7.36</v>
      </c>
      <c r="X283" s="240">
        <v>13.4</v>
      </c>
      <c r="Y283" s="240">
        <v>0</v>
      </c>
      <c r="Z283" s="240">
        <v>0.68</v>
      </c>
      <c r="AA283" s="248">
        <v>0</v>
      </c>
      <c r="AB283" s="93"/>
    </row>
    <row r="284" spans="1:28" ht="19.5" customHeight="1" thickBot="1" x14ac:dyDescent="0.2">
      <c r="A284" s="199"/>
      <c r="B284" s="200"/>
      <c r="C284" s="200"/>
      <c r="D284" s="201"/>
      <c r="E284" s="202" t="s">
        <v>150</v>
      </c>
      <c r="F284" s="240">
        <f t="shared" si="144"/>
        <v>289.08400000000006</v>
      </c>
      <c r="G284" s="251">
        <v>0</v>
      </c>
      <c r="H284" s="250">
        <v>1.0429999999999999</v>
      </c>
      <c r="I284" s="250">
        <v>0.19400000000000001</v>
      </c>
      <c r="J284" s="250">
        <v>1.5269999999999999</v>
      </c>
      <c r="K284" s="250">
        <v>4.5510000000000002</v>
      </c>
      <c r="L284" s="250">
        <v>2.0169999999999999</v>
      </c>
      <c r="M284" s="250">
        <v>4.7080000000000002</v>
      </c>
      <c r="N284" s="250">
        <v>3.2930000000000001</v>
      </c>
      <c r="O284" s="250">
        <v>7.9719999999999898</v>
      </c>
      <c r="P284" s="250">
        <v>18.376000000000001</v>
      </c>
      <c r="Q284" s="250">
        <v>25.879000000000001</v>
      </c>
      <c r="R284" s="250">
        <v>47.768000000000001</v>
      </c>
      <c r="S284" s="250">
        <v>53.299000000000099</v>
      </c>
      <c r="T284" s="250">
        <v>58.999999999999901</v>
      </c>
      <c r="U284" s="250">
        <v>37.799999999999997</v>
      </c>
      <c r="V284" s="250">
        <v>18.503</v>
      </c>
      <c r="W284" s="250">
        <v>1.0840000000000001</v>
      </c>
      <c r="X284" s="250">
        <v>1.97</v>
      </c>
      <c r="Y284" s="250">
        <v>0</v>
      </c>
      <c r="Z284" s="250">
        <v>0.1</v>
      </c>
      <c r="AA284" s="249">
        <v>0</v>
      </c>
      <c r="AB284" s="93"/>
    </row>
    <row r="285" spans="1:28" ht="19.5" customHeight="1" x14ac:dyDescent="0.15">
      <c r="A285" s="391" t="s">
        <v>119</v>
      </c>
      <c r="B285" s="394" t="s">
        <v>120</v>
      </c>
      <c r="C285" s="395"/>
      <c r="D285" s="396"/>
      <c r="E285" s="198" t="s">
        <v>184</v>
      </c>
      <c r="F285" s="248">
        <f>F286+F287</f>
        <v>368.68</v>
      </c>
    </row>
    <row r="286" spans="1:28" ht="19.5" customHeight="1" x14ac:dyDescent="0.15">
      <c r="A286" s="392"/>
      <c r="B286" s="397" t="s">
        <v>206</v>
      </c>
      <c r="C286" s="398"/>
      <c r="D286" s="399"/>
      <c r="E286" s="189" t="s">
        <v>184</v>
      </c>
      <c r="F286" s="248">
        <v>301.55</v>
      </c>
    </row>
    <row r="287" spans="1:28" ht="19.5" customHeight="1" x14ac:dyDescent="0.15">
      <c r="A287" s="393"/>
      <c r="B287" s="397" t="s">
        <v>207</v>
      </c>
      <c r="C287" s="398"/>
      <c r="D287" s="399"/>
      <c r="E287" s="189" t="s">
        <v>184</v>
      </c>
      <c r="F287" s="248">
        <f>64.84+2.29</f>
        <v>67.13000000000001</v>
      </c>
    </row>
    <row r="288" spans="1:28" ht="19.5" customHeight="1" thickBot="1" x14ac:dyDescent="0.2">
      <c r="A288" s="400" t="s">
        <v>205</v>
      </c>
      <c r="B288" s="401"/>
      <c r="C288" s="401"/>
      <c r="D288" s="402"/>
      <c r="E288" s="203" t="s">
        <v>184</v>
      </c>
      <c r="F288" s="247">
        <v>0</v>
      </c>
    </row>
    <row r="290" spans="1:28" ht="19.5" customHeight="1" x14ac:dyDescent="0.15">
      <c r="A290" s="88" t="s">
        <v>387</v>
      </c>
      <c r="F290" s="261" t="s">
        <v>537</v>
      </c>
    </row>
    <row r="291" spans="1:28" ht="19.5" customHeight="1" thickBot="1" x14ac:dyDescent="0.2">
      <c r="A291" s="388" t="s">
        <v>28</v>
      </c>
      <c r="B291" s="390"/>
      <c r="C291" s="390"/>
      <c r="D291" s="390"/>
      <c r="E291" s="390"/>
      <c r="F291" s="390"/>
      <c r="G291" s="390"/>
      <c r="H291" s="390"/>
      <c r="I291" s="390"/>
      <c r="J291" s="390"/>
      <c r="K291" s="390"/>
      <c r="L291" s="390"/>
      <c r="M291" s="390"/>
      <c r="N291" s="390"/>
      <c r="O291" s="390"/>
      <c r="P291" s="390"/>
      <c r="Q291" s="390"/>
      <c r="R291" s="390"/>
      <c r="S291" s="390"/>
      <c r="T291" s="390"/>
      <c r="U291" s="390"/>
      <c r="V291" s="390"/>
      <c r="W291" s="390"/>
      <c r="X291" s="390"/>
      <c r="Y291" s="390"/>
      <c r="Z291" s="390"/>
      <c r="AA291" s="390"/>
    </row>
    <row r="292" spans="1:28" ht="19.5" customHeight="1" x14ac:dyDescent="0.15">
      <c r="A292" s="185" t="s">
        <v>180</v>
      </c>
      <c r="B292" s="186"/>
      <c r="C292" s="186"/>
      <c r="D292" s="186"/>
      <c r="E292" s="186"/>
      <c r="F292" s="90" t="s">
        <v>181</v>
      </c>
      <c r="G292" s="91"/>
      <c r="H292" s="91"/>
      <c r="I292" s="91"/>
      <c r="J292" s="91"/>
      <c r="K292" s="91"/>
      <c r="L292" s="91"/>
      <c r="M292" s="91"/>
      <c r="N292" s="91"/>
      <c r="O292" s="91"/>
      <c r="P292" s="91"/>
      <c r="Q292" s="260"/>
      <c r="R292" s="92"/>
      <c r="S292" s="91"/>
      <c r="T292" s="91"/>
      <c r="U292" s="91"/>
      <c r="V292" s="91"/>
      <c r="W292" s="91"/>
      <c r="X292" s="91"/>
      <c r="Y292" s="91"/>
      <c r="Z292" s="91"/>
      <c r="AA292" s="259" t="s">
        <v>182</v>
      </c>
      <c r="AB292" s="93"/>
    </row>
    <row r="293" spans="1:28" ht="19.5" customHeight="1" x14ac:dyDescent="0.15">
      <c r="A293" s="187" t="s">
        <v>183</v>
      </c>
      <c r="B293" s="188"/>
      <c r="C293" s="188"/>
      <c r="D293" s="188"/>
      <c r="E293" s="189" t="s">
        <v>184</v>
      </c>
      <c r="F293" s="240">
        <f>F295+F329+F332</f>
        <v>9627.8100000000031</v>
      </c>
      <c r="G293" s="256" t="s">
        <v>185</v>
      </c>
      <c r="H293" s="256" t="s">
        <v>186</v>
      </c>
      <c r="I293" s="256" t="s">
        <v>187</v>
      </c>
      <c r="J293" s="256" t="s">
        <v>188</v>
      </c>
      <c r="K293" s="256" t="s">
        <v>228</v>
      </c>
      <c r="L293" s="256" t="s">
        <v>229</v>
      </c>
      <c r="M293" s="256" t="s">
        <v>230</v>
      </c>
      <c r="N293" s="256" t="s">
        <v>231</v>
      </c>
      <c r="O293" s="256" t="s">
        <v>232</v>
      </c>
      <c r="P293" s="256" t="s">
        <v>233</v>
      </c>
      <c r="Q293" s="258" t="s">
        <v>234</v>
      </c>
      <c r="R293" s="257" t="s">
        <v>235</v>
      </c>
      <c r="S293" s="256" t="s">
        <v>236</v>
      </c>
      <c r="T293" s="256" t="s">
        <v>237</v>
      </c>
      <c r="U293" s="256" t="s">
        <v>238</v>
      </c>
      <c r="V293" s="256" t="s">
        <v>239</v>
      </c>
      <c r="W293" s="256" t="s">
        <v>42</v>
      </c>
      <c r="X293" s="256" t="s">
        <v>147</v>
      </c>
      <c r="Y293" s="256" t="s">
        <v>148</v>
      </c>
      <c r="Z293" s="256" t="s">
        <v>149</v>
      </c>
      <c r="AA293" s="253"/>
      <c r="AB293" s="93"/>
    </row>
    <row r="294" spans="1:28" ht="19.5" customHeight="1" x14ac:dyDescent="0.15">
      <c r="A294" s="190"/>
      <c r="B294" s="191"/>
      <c r="C294" s="191"/>
      <c r="D294" s="191"/>
      <c r="E294" s="189" t="s">
        <v>150</v>
      </c>
      <c r="F294" s="240">
        <f>F296</f>
        <v>2253.6190000000001</v>
      </c>
      <c r="G294" s="254"/>
      <c r="H294" s="254"/>
      <c r="I294" s="254"/>
      <c r="J294" s="254"/>
      <c r="K294" s="254"/>
      <c r="L294" s="254"/>
      <c r="M294" s="254"/>
      <c r="N294" s="254"/>
      <c r="O294" s="254"/>
      <c r="P294" s="254"/>
      <c r="Q294" s="255"/>
      <c r="R294" s="94"/>
      <c r="S294" s="254"/>
      <c r="T294" s="254"/>
      <c r="U294" s="254"/>
      <c r="V294" s="254"/>
      <c r="W294" s="254"/>
      <c r="X294" s="254"/>
      <c r="Y294" s="254"/>
      <c r="Z294" s="254"/>
      <c r="AA294" s="253" t="s">
        <v>151</v>
      </c>
      <c r="AB294" s="93"/>
    </row>
    <row r="295" spans="1:28" ht="19.5" customHeight="1" x14ac:dyDescent="0.15">
      <c r="A295" s="192"/>
      <c r="B295" s="193" t="s">
        <v>152</v>
      </c>
      <c r="C295" s="188"/>
      <c r="D295" s="188"/>
      <c r="E295" s="189" t="s">
        <v>184</v>
      </c>
      <c r="F295" s="240">
        <f>SUM(G295:AA295)</f>
        <v>9513.8600000000024</v>
      </c>
      <c r="G295" s="240">
        <f>G297+G315</f>
        <v>39.020000000000003</v>
      </c>
      <c r="H295" s="240">
        <f t="shared" ref="H295:AA295" si="158">H297+H315</f>
        <v>330.59000000000003</v>
      </c>
      <c r="I295" s="240">
        <f t="shared" si="158"/>
        <v>100.69999999999999</v>
      </c>
      <c r="J295" s="240">
        <f t="shared" si="158"/>
        <v>131.88</v>
      </c>
      <c r="K295" s="240">
        <f t="shared" si="158"/>
        <v>273.3</v>
      </c>
      <c r="L295" s="240">
        <f t="shared" si="158"/>
        <v>356.56</v>
      </c>
      <c r="M295" s="240">
        <f t="shared" si="158"/>
        <v>287.10999999999996</v>
      </c>
      <c r="N295" s="240">
        <f t="shared" si="158"/>
        <v>469.93</v>
      </c>
      <c r="O295" s="240">
        <f t="shared" si="158"/>
        <v>671.32</v>
      </c>
      <c r="P295" s="240">
        <f t="shared" si="158"/>
        <v>964.18999999999994</v>
      </c>
      <c r="Q295" s="240">
        <f t="shared" si="158"/>
        <v>1093.07</v>
      </c>
      <c r="R295" s="240">
        <f t="shared" si="158"/>
        <v>965.91000000000008</v>
      </c>
      <c r="S295" s="240">
        <f t="shared" si="158"/>
        <v>996.26</v>
      </c>
      <c r="T295" s="240">
        <f t="shared" si="158"/>
        <v>1065.6400000000001</v>
      </c>
      <c r="U295" s="240">
        <f t="shared" si="158"/>
        <v>880.3900000000001</v>
      </c>
      <c r="V295" s="240">
        <f t="shared" si="158"/>
        <v>494.02</v>
      </c>
      <c r="W295" s="240">
        <f t="shared" si="158"/>
        <v>269.01</v>
      </c>
      <c r="X295" s="240">
        <f t="shared" si="158"/>
        <v>113.63999999999999</v>
      </c>
      <c r="Y295" s="240">
        <f t="shared" si="158"/>
        <v>5.87</v>
      </c>
      <c r="Z295" s="240">
        <f t="shared" si="158"/>
        <v>3.93</v>
      </c>
      <c r="AA295" s="248">
        <f t="shared" si="158"/>
        <v>1.52</v>
      </c>
      <c r="AB295" s="93"/>
    </row>
    <row r="296" spans="1:28" ht="19.5" customHeight="1" x14ac:dyDescent="0.15">
      <c r="A296" s="194"/>
      <c r="B296" s="195"/>
      <c r="C296" s="191"/>
      <c r="D296" s="191"/>
      <c r="E296" s="189" t="s">
        <v>150</v>
      </c>
      <c r="F296" s="240">
        <f>SUM(G296:AA296)</f>
        <v>2253.6190000000001</v>
      </c>
      <c r="G296" s="240">
        <f>G298+G316</f>
        <v>0</v>
      </c>
      <c r="H296" s="240">
        <f t="shared" ref="H296:AA296" si="159">H298+H316</f>
        <v>3.0389999999999899</v>
      </c>
      <c r="I296" s="240">
        <f t="shared" si="159"/>
        <v>2.09</v>
      </c>
      <c r="J296" s="240">
        <f t="shared" si="159"/>
        <v>11.619</v>
      </c>
      <c r="K296" s="240">
        <f t="shared" si="159"/>
        <v>39.691000000000003</v>
      </c>
      <c r="L296" s="240">
        <f t="shared" si="159"/>
        <v>67.200999999999993</v>
      </c>
      <c r="M296" s="240">
        <f t="shared" si="159"/>
        <v>65.108000000000004</v>
      </c>
      <c r="N296" s="240">
        <f t="shared" si="159"/>
        <v>119.57599999999999</v>
      </c>
      <c r="O296" s="240">
        <f t="shared" si="159"/>
        <v>198.71599999999998</v>
      </c>
      <c r="P296" s="240">
        <f t="shared" si="159"/>
        <v>272.54700000000003</v>
      </c>
      <c r="Q296" s="240">
        <f t="shared" si="159"/>
        <v>318.12300000000005</v>
      </c>
      <c r="R296" s="240">
        <f t="shared" si="159"/>
        <v>257.23399999999998</v>
      </c>
      <c r="S296" s="240">
        <f t="shared" si="159"/>
        <v>263.95400000000001</v>
      </c>
      <c r="T296" s="240">
        <f t="shared" si="159"/>
        <v>259.22800000000007</v>
      </c>
      <c r="U296" s="240">
        <f t="shared" si="159"/>
        <v>194.89000000000019</v>
      </c>
      <c r="V296" s="240">
        <f t="shared" si="159"/>
        <v>104.40100000000001</v>
      </c>
      <c r="W296" s="240">
        <f t="shared" si="159"/>
        <v>51.712999999999994</v>
      </c>
      <c r="X296" s="240">
        <f t="shared" si="159"/>
        <v>21.612000000000002</v>
      </c>
      <c r="Y296" s="240">
        <f t="shared" si="159"/>
        <v>2.0700000000000003</v>
      </c>
      <c r="Z296" s="240">
        <f t="shared" si="159"/>
        <v>0.57799999999999996</v>
      </c>
      <c r="AA296" s="248">
        <f t="shared" si="159"/>
        <v>0.22900000000000001</v>
      </c>
      <c r="AB296" s="93"/>
    </row>
    <row r="297" spans="1:28" ht="19.5" customHeight="1" x14ac:dyDescent="0.15">
      <c r="A297" s="194"/>
      <c r="B297" s="196"/>
      <c r="C297" s="193" t="s">
        <v>152</v>
      </c>
      <c r="D297" s="188"/>
      <c r="E297" s="189" t="s">
        <v>184</v>
      </c>
      <c r="F297" s="240">
        <f t="shared" ref="F297:F328" si="160">SUM(G297:AA297)</f>
        <v>6429.87</v>
      </c>
      <c r="G297" s="240">
        <f>G299+G313</f>
        <v>39.020000000000003</v>
      </c>
      <c r="H297" s="240">
        <f t="shared" ref="H297:J297" si="161">H299+H313</f>
        <v>38.150000000000006</v>
      </c>
      <c r="I297" s="240">
        <f t="shared" si="161"/>
        <v>100.69999999999999</v>
      </c>
      <c r="J297" s="240">
        <f t="shared" si="161"/>
        <v>100.52000000000001</v>
      </c>
      <c r="K297" s="240">
        <f>K299+K313</f>
        <v>230.69</v>
      </c>
      <c r="L297" s="240">
        <f t="shared" ref="L297:AA297" si="162">L299+L313</f>
        <v>317.5</v>
      </c>
      <c r="M297" s="240">
        <f t="shared" si="162"/>
        <v>259.90999999999997</v>
      </c>
      <c r="N297" s="240">
        <f t="shared" si="162"/>
        <v>397.92</v>
      </c>
      <c r="O297" s="240">
        <f t="shared" si="162"/>
        <v>641.5</v>
      </c>
      <c r="P297" s="240">
        <f t="shared" si="162"/>
        <v>858.18</v>
      </c>
      <c r="Q297" s="240">
        <f t="shared" si="162"/>
        <v>1028.6599999999999</v>
      </c>
      <c r="R297" s="240">
        <f t="shared" si="162"/>
        <v>742.19</v>
      </c>
      <c r="S297" s="240">
        <f t="shared" si="162"/>
        <v>683.56000000000006</v>
      </c>
      <c r="T297" s="240">
        <f t="shared" si="162"/>
        <v>511.04</v>
      </c>
      <c r="U297" s="240">
        <f t="shared" si="162"/>
        <v>271.65000000000003</v>
      </c>
      <c r="V297" s="240">
        <f t="shared" si="162"/>
        <v>134.65</v>
      </c>
      <c r="W297" s="240">
        <f t="shared" si="162"/>
        <v>49.559999999999995</v>
      </c>
      <c r="X297" s="240">
        <f t="shared" si="162"/>
        <v>20.43</v>
      </c>
      <c r="Y297" s="240">
        <f t="shared" si="162"/>
        <v>4.04</v>
      </c>
      <c r="Z297" s="240">
        <f t="shared" si="162"/>
        <v>0</v>
      </c>
      <c r="AA297" s="248">
        <f t="shared" si="162"/>
        <v>0</v>
      </c>
      <c r="AB297" s="93"/>
    </row>
    <row r="298" spans="1:28" ht="19.5" customHeight="1" x14ac:dyDescent="0.15">
      <c r="A298" s="194"/>
      <c r="B298" s="197"/>
      <c r="C298" s="197"/>
      <c r="D298" s="191"/>
      <c r="E298" s="189" t="s">
        <v>150</v>
      </c>
      <c r="F298" s="240">
        <f t="shared" si="160"/>
        <v>1850.0590000000004</v>
      </c>
      <c r="G298" s="240">
        <f>G300+G314</f>
        <v>0</v>
      </c>
      <c r="H298" s="240">
        <f t="shared" ref="H298:AA298" si="163">H300+H314</f>
        <v>0.09</v>
      </c>
      <c r="I298" s="240">
        <f t="shared" si="163"/>
        <v>2.09</v>
      </c>
      <c r="J298" s="240">
        <f t="shared" si="163"/>
        <v>10.042999999999999</v>
      </c>
      <c r="K298" s="240">
        <f t="shared" si="163"/>
        <v>36.705000000000005</v>
      </c>
      <c r="L298" s="240">
        <f t="shared" si="163"/>
        <v>63.683</v>
      </c>
      <c r="M298" s="240">
        <f t="shared" si="163"/>
        <v>62.388000000000005</v>
      </c>
      <c r="N298" s="240">
        <f t="shared" si="163"/>
        <v>112.07899999999999</v>
      </c>
      <c r="O298" s="240">
        <f t="shared" si="163"/>
        <v>195.11699999999999</v>
      </c>
      <c r="P298" s="240">
        <f t="shared" si="163"/>
        <v>258.577</v>
      </c>
      <c r="Q298" s="240">
        <f t="shared" si="163"/>
        <v>309.10300000000007</v>
      </c>
      <c r="R298" s="240">
        <f t="shared" si="163"/>
        <v>223.87199999999999</v>
      </c>
      <c r="S298" s="240">
        <f t="shared" si="163"/>
        <v>217.827</v>
      </c>
      <c r="T298" s="240">
        <f t="shared" si="163"/>
        <v>175.71199999999999</v>
      </c>
      <c r="U298" s="240">
        <f t="shared" si="163"/>
        <v>103.00400000000009</v>
      </c>
      <c r="V298" s="240">
        <f t="shared" si="163"/>
        <v>51.074000000000005</v>
      </c>
      <c r="W298" s="240">
        <f t="shared" si="163"/>
        <v>19.327999999999996</v>
      </c>
      <c r="X298" s="240">
        <f t="shared" si="163"/>
        <v>7.7649999999999997</v>
      </c>
      <c r="Y298" s="240">
        <f t="shared" si="163"/>
        <v>1.6020000000000001</v>
      </c>
      <c r="Z298" s="240">
        <f t="shared" si="163"/>
        <v>0</v>
      </c>
      <c r="AA298" s="248">
        <f t="shared" si="163"/>
        <v>0</v>
      </c>
      <c r="AB298" s="93"/>
    </row>
    <row r="299" spans="1:28" ht="19.5" customHeight="1" x14ac:dyDescent="0.15">
      <c r="A299" s="194"/>
      <c r="B299" s="198"/>
      <c r="C299" s="189"/>
      <c r="D299" s="189" t="s">
        <v>153</v>
      </c>
      <c r="E299" s="189" t="s">
        <v>184</v>
      </c>
      <c r="F299" s="240">
        <f>SUM(G299:AA299)</f>
        <v>6315.2599999999993</v>
      </c>
      <c r="G299" s="240">
        <f>SUM(G301,G303,G305,G307,G309,G311)</f>
        <v>36.620000000000005</v>
      </c>
      <c r="H299" s="240">
        <f t="shared" ref="H299" si="164">SUM(H301,H303,H305,H307,H309,H311)</f>
        <v>27.42</v>
      </c>
      <c r="I299" s="240">
        <f>SUM(I301,I303,I305,I307,I309,I311)</f>
        <v>86.1</v>
      </c>
      <c r="J299" s="240">
        <f t="shared" ref="J299" si="165">SUM(J301,J303,J305,J307,J309,J311)</f>
        <v>73.7</v>
      </c>
      <c r="K299" s="240">
        <f>SUM(K301,K303,K305,K307,K309,K311)</f>
        <v>212.67</v>
      </c>
      <c r="L299" s="240">
        <f t="shared" ref="L299:AA299" si="166">SUM(L301,L303,L305,L307,L309,L311)</f>
        <v>296.71999999999997</v>
      </c>
      <c r="M299" s="240">
        <f t="shared" si="166"/>
        <v>249.38</v>
      </c>
      <c r="N299" s="240">
        <f t="shared" si="166"/>
        <v>397.69</v>
      </c>
      <c r="O299" s="240">
        <f t="shared" si="166"/>
        <v>640.16999999999996</v>
      </c>
      <c r="P299" s="240">
        <f t="shared" si="166"/>
        <v>856.81</v>
      </c>
      <c r="Q299" s="240">
        <f t="shared" si="166"/>
        <v>1028.6599999999999</v>
      </c>
      <c r="R299" s="240">
        <f t="shared" si="166"/>
        <v>742.19</v>
      </c>
      <c r="S299" s="240">
        <f t="shared" si="166"/>
        <v>679.98</v>
      </c>
      <c r="T299" s="240">
        <f t="shared" si="166"/>
        <v>511</v>
      </c>
      <c r="U299" s="240">
        <f t="shared" si="166"/>
        <v>270.67</v>
      </c>
      <c r="V299" s="240">
        <f t="shared" si="166"/>
        <v>132.26000000000002</v>
      </c>
      <c r="W299" s="240">
        <f t="shared" si="166"/>
        <v>48.749999999999993</v>
      </c>
      <c r="X299" s="240">
        <f t="shared" si="166"/>
        <v>20.43</v>
      </c>
      <c r="Y299" s="240">
        <f t="shared" si="166"/>
        <v>4.04</v>
      </c>
      <c r="Z299" s="240">
        <f t="shared" si="166"/>
        <v>0</v>
      </c>
      <c r="AA299" s="248">
        <f t="shared" si="166"/>
        <v>0</v>
      </c>
      <c r="AB299" s="93"/>
    </row>
    <row r="300" spans="1:28" ht="19.5" customHeight="1" x14ac:dyDescent="0.15">
      <c r="A300" s="194"/>
      <c r="B300" s="198" t="s">
        <v>154</v>
      </c>
      <c r="C300" s="198"/>
      <c r="D300" s="198"/>
      <c r="E300" s="189" t="s">
        <v>150</v>
      </c>
      <c r="F300" s="240">
        <f t="shared" si="160"/>
        <v>1842.8950000000002</v>
      </c>
      <c r="G300" s="240">
        <f>SUM(G302,G304,G306,G308,G310,G312)</f>
        <v>0</v>
      </c>
      <c r="H300" s="240">
        <f t="shared" ref="H300:AA300" si="167">SUM(H302,H304,H306,H308,H310,H312)</f>
        <v>0</v>
      </c>
      <c r="I300" s="240">
        <f t="shared" si="167"/>
        <v>1.718</v>
      </c>
      <c r="J300" s="240">
        <f t="shared" si="167"/>
        <v>8.7099999999999991</v>
      </c>
      <c r="K300" s="240">
        <f t="shared" si="167"/>
        <v>35.442000000000007</v>
      </c>
      <c r="L300" s="240">
        <f t="shared" si="167"/>
        <v>61.808999999999997</v>
      </c>
      <c r="M300" s="240">
        <f t="shared" si="167"/>
        <v>61.335000000000008</v>
      </c>
      <c r="N300" s="240">
        <f t="shared" si="167"/>
        <v>112.03399999999999</v>
      </c>
      <c r="O300" s="240">
        <f t="shared" si="167"/>
        <v>194.958</v>
      </c>
      <c r="P300" s="240">
        <f t="shared" si="167"/>
        <v>258.399</v>
      </c>
      <c r="Q300" s="240">
        <f t="shared" si="167"/>
        <v>309.10300000000007</v>
      </c>
      <c r="R300" s="240">
        <f t="shared" si="167"/>
        <v>223.87199999999999</v>
      </c>
      <c r="S300" s="240">
        <f t="shared" si="167"/>
        <v>217.464</v>
      </c>
      <c r="T300" s="240">
        <f t="shared" si="167"/>
        <v>175.708</v>
      </c>
      <c r="U300" s="240">
        <f t="shared" si="167"/>
        <v>102.9040000000001</v>
      </c>
      <c r="V300" s="240">
        <f t="shared" si="167"/>
        <v>50.828000000000003</v>
      </c>
      <c r="W300" s="240">
        <f t="shared" si="167"/>
        <v>19.243999999999996</v>
      </c>
      <c r="X300" s="240">
        <f t="shared" si="167"/>
        <v>7.7649999999999997</v>
      </c>
      <c r="Y300" s="240">
        <f t="shared" si="167"/>
        <v>1.6020000000000001</v>
      </c>
      <c r="Z300" s="240">
        <f t="shared" si="167"/>
        <v>0</v>
      </c>
      <c r="AA300" s="248">
        <f t="shared" si="167"/>
        <v>0</v>
      </c>
      <c r="AB300" s="93"/>
    </row>
    <row r="301" spans="1:28" ht="19.5" customHeight="1" x14ac:dyDescent="0.15">
      <c r="A301" s="194" t="s">
        <v>155</v>
      </c>
      <c r="B301" s="198"/>
      <c r="C301" s="198" t="s">
        <v>10</v>
      </c>
      <c r="D301" s="189" t="s">
        <v>156</v>
      </c>
      <c r="E301" s="189" t="s">
        <v>184</v>
      </c>
      <c r="F301" s="240">
        <f t="shared" si="160"/>
        <v>4281.0499999999993</v>
      </c>
      <c r="G301" s="240">
        <v>23.03</v>
      </c>
      <c r="H301" s="240">
        <v>5.32</v>
      </c>
      <c r="I301" s="240">
        <v>48.19</v>
      </c>
      <c r="J301" s="240">
        <v>69.63</v>
      </c>
      <c r="K301" s="240">
        <v>204.01</v>
      </c>
      <c r="L301" s="240">
        <v>293.64999999999998</v>
      </c>
      <c r="M301" s="240">
        <v>238.45</v>
      </c>
      <c r="N301" s="240">
        <v>369.91</v>
      </c>
      <c r="O301" s="240">
        <v>568.89</v>
      </c>
      <c r="P301" s="240">
        <v>616.59</v>
      </c>
      <c r="Q301" s="240">
        <v>518.66</v>
      </c>
      <c r="R301" s="240">
        <v>325.88</v>
      </c>
      <c r="S301" s="240">
        <v>325.77999999999997</v>
      </c>
      <c r="T301" s="240">
        <v>290.7</v>
      </c>
      <c r="U301" s="240">
        <v>207.14</v>
      </c>
      <c r="V301" s="240">
        <v>112.25</v>
      </c>
      <c r="W301" s="240">
        <v>43.65</v>
      </c>
      <c r="X301" s="240">
        <v>15.28</v>
      </c>
      <c r="Y301" s="240">
        <v>4.04</v>
      </c>
      <c r="Z301" s="240">
        <v>0</v>
      </c>
      <c r="AA301" s="248">
        <v>0</v>
      </c>
      <c r="AB301" s="93"/>
    </row>
    <row r="302" spans="1:28" ht="19.5" customHeight="1" x14ac:dyDescent="0.15">
      <c r="A302" s="194"/>
      <c r="B302" s="198"/>
      <c r="C302" s="198"/>
      <c r="D302" s="198"/>
      <c r="E302" s="189" t="s">
        <v>150</v>
      </c>
      <c r="F302" s="240">
        <f t="shared" si="160"/>
        <v>1379.2480000000003</v>
      </c>
      <c r="G302" s="240">
        <v>0</v>
      </c>
      <c r="H302" s="240">
        <v>0</v>
      </c>
      <c r="I302" s="240">
        <v>1.1579999999999999</v>
      </c>
      <c r="J302" s="240">
        <v>8.359</v>
      </c>
      <c r="K302" s="240">
        <v>34.697000000000003</v>
      </c>
      <c r="L302" s="240">
        <v>61.673999999999999</v>
      </c>
      <c r="M302" s="240">
        <v>59.709000000000003</v>
      </c>
      <c r="N302" s="240">
        <v>107.28</v>
      </c>
      <c r="O302" s="240">
        <v>182.006</v>
      </c>
      <c r="P302" s="240">
        <v>209.59399999999999</v>
      </c>
      <c r="Q302" s="240">
        <v>191.93700000000001</v>
      </c>
      <c r="R302" s="240">
        <v>123.798</v>
      </c>
      <c r="S302" s="240">
        <v>127.02200000000001</v>
      </c>
      <c r="T302" s="240">
        <v>115.869</v>
      </c>
      <c r="U302" s="240">
        <v>84.859000000000094</v>
      </c>
      <c r="V302" s="240">
        <v>45.521000000000001</v>
      </c>
      <c r="W302" s="240">
        <v>17.899999999999999</v>
      </c>
      <c r="X302" s="240">
        <v>6.2629999999999999</v>
      </c>
      <c r="Y302" s="240">
        <v>1.6020000000000001</v>
      </c>
      <c r="Z302" s="240">
        <v>0</v>
      </c>
      <c r="AA302" s="248">
        <v>0</v>
      </c>
      <c r="AB302" s="93"/>
    </row>
    <row r="303" spans="1:28" ht="19.5" customHeight="1" x14ac:dyDescent="0.15">
      <c r="A303" s="194"/>
      <c r="B303" s="198"/>
      <c r="C303" s="198"/>
      <c r="D303" s="189" t="s">
        <v>157</v>
      </c>
      <c r="E303" s="189" t="s">
        <v>184</v>
      </c>
      <c r="F303" s="240">
        <f t="shared" si="160"/>
        <v>1374.2</v>
      </c>
      <c r="G303" s="240">
        <v>0</v>
      </c>
      <c r="H303" s="240">
        <v>0</v>
      </c>
      <c r="I303" s="240">
        <v>0</v>
      </c>
      <c r="J303" s="240">
        <v>0</v>
      </c>
      <c r="K303" s="240">
        <v>6.48</v>
      </c>
      <c r="L303" s="240">
        <v>0.09</v>
      </c>
      <c r="M303" s="240">
        <v>8.3800000000000008</v>
      </c>
      <c r="N303" s="240">
        <v>21.64</v>
      </c>
      <c r="O303" s="240">
        <v>68.52</v>
      </c>
      <c r="P303" s="240">
        <v>225.16</v>
      </c>
      <c r="Q303" s="240">
        <v>385.68</v>
      </c>
      <c r="R303" s="240">
        <v>305.10000000000002</v>
      </c>
      <c r="S303" s="240">
        <v>210.25</v>
      </c>
      <c r="T303" s="240">
        <v>95.18</v>
      </c>
      <c r="U303" s="240">
        <v>24.55</v>
      </c>
      <c r="V303" s="240">
        <v>17.43</v>
      </c>
      <c r="W303" s="240">
        <v>4.62</v>
      </c>
      <c r="X303" s="240">
        <v>1.1200000000000001</v>
      </c>
      <c r="Y303" s="240">
        <v>0</v>
      </c>
      <c r="Z303" s="240">
        <v>0</v>
      </c>
      <c r="AA303" s="248">
        <v>0</v>
      </c>
      <c r="AB303" s="93"/>
    </row>
    <row r="304" spans="1:28" ht="19.5" customHeight="1" x14ac:dyDescent="0.15">
      <c r="A304" s="194"/>
      <c r="B304" s="198"/>
      <c r="C304" s="198"/>
      <c r="D304" s="198"/>
      <c r="E304" s="189" t="s">
        <v>150</v>
      </c>
      <c r="F304" s="240">
        <f t="shared" si="160"/>
        <v>304.03599999999994</v>
      </c>
      <c r="G304" s="240">
        <v>0</v>
      </c>
      <c r="H304" s="240">
        <v>0</v>
      </c>
      <c r="I304" s="240">
        <v>0</v>
      </c>
      <c r="J304" s="240">
        <v>0</v>
      </c>
      <c r="K304" s="240">
        <v>0.64800000000000002</v>
      </c>
      <c r="L304" s="240">
        <v>1.0999999999999999E-2</v>
      </c>
      <c r="M304" s="240">
        <v>1.173</v>
      </c>
      <c r="N304" s="240">
        <v>3.4630000000000001</v>
      </c>
      <c r="O304" s="240">
        <v>12.337999999999999</v>
      </c>
      <c r="P304" s="240">
        <v>45.036999999999999</v>
      </c>
      <c r="Q304" s="240">
        <v>84.84</v>
      </c>
      <c r="R304" s="240">
        <v>70.152000000000001</v>
      </c>
      <c r="S304" s="240">
        <v>50.154000000000003</v>
      </c>
      <c r="T304" s="240">
        <v>23.814</v>
      </c>
      <c r="U304" s="240">
        <v>6.3810000000000002</v>
      </c>
      <c r="V304" s="240">
        <v>4.5330000000000004</v>
      </c>
      <c r="W304" s="240">
        <v>1.2</v>
      </c>
      <c r="X304" s="240">
        <v>0.29199999999999998</v>
      </c>
      <c r="Y304" s="240">
        <v>0</v>
      </c>
      <c r="Z304" s="240">
        <v>0</v>
      </c>
      <c r="AA304" s="248">
        <v>0</v>
      </c>
      <c r="AB304" s="93"/>
    </row>
    <row r="305" spans="1:28" ht="19.5" customHeight="1" x14ac:dyDescent="0.15">
      <c r="A305" s="194"/>
      <c r="B305" s="198" t="s">
        <v>158</v>
      </c>
      <c r="C305" s="198" t="s">
        <v>159</v>
      </c>
      <c r="D305" s="189" t="s">
        <v>160</v>
      </c>
      <c r="E305" s="189" t="s">
        <v>184</v>
      </c>
      <c r="F305" s="240">
        <f t="shared" si="160"/>
        <v>0</v>
      </c>
      <c r="G305" s="240">
        <v>0</v>
      </c>
      <c r="H305" s="240">
        <v>0</v>
      </c>
      <c r="I305" s="240">
        <v>0</v>
      </c>
      <c r="J305" s="240">
        <v>0</v>
      </c>
      <c r="K305" s="240">
        <v>0</v>
      </c>
      <c r="L305" s="240">
        <v>0</v>
      </c>
      <c r="M305" s="240">
        <v>0</v>
      </c>
      <c r="N305" s="240">
        <v>0</v>
      </c>
      <c r="O305" s="240">
        <v>0</v>
      </c>
      <c r="P305" s="240">
        <v>0</v>
      </c>
      <c r="Q305" s="240">
        <v>0</v>
      </c>
      <c r="R305" s="240">
        <v>0</v>
      </c>
      <c r="S305" s="240">
        <v>0</v>
      </c>
      <c r="T305" s="240">
        <v>0</v>
      </c>
      <c r="U305" s="240">
        <v>0</v>
      </c>
      <c r="V305" s="240">
        <v>0</v>
      </c>
      <c r="W305" s="240">
        <v>0</v>
      </c>
      <c r="X305" s="240">
        <v>0</v>
      </c>
      <c r="Y305" s="240">
        <v>0</v>
      </c>
      <c r="Z305" s="240">
        <v>0</v>
      </c>
      <c r="AA305" s="248">
        <v>0</v>
      </c>
      <c r="AB305" s="93"/>
    </row>
    <row r="306" spans="1:28" ht="19.5" customHeight="1" x14ac:dyDescent="0.15">
      <c r="A306" s="194"/>
      <c r="B306" s="198"/>
      <c r="C306" s="198"/>
      <c r="D306" s="198"/>
      <c r="E306" s="189" t="s">
        <v>150</v>
      </c>
      <c r="F306" s="240">
        <f t="shared" si="160"/>
        <v>0</v>
      </c>
      <c r="G306" s="240">
        <v>0</v>
      </c>
      <c r="H306" s="240">
        <v>0</v>
      </c>
      <c r="I306" s="240">
        <v>0</v>
      </c>
      <c r="J306" s="240">
        <v>0</v>
      </c>
      <c r="K306" s="240">
        <v>0</v>
      </c>
      <c r="L306" s="240">
        <v>0</v>
      </c>
      <c r="M306" s="240">
        <v>0</v>
      </c>
      <c r="N306" s="240">
        <v>0</v>
      </c>
      <c r="O306" s="240">
        <v>0</v>
      </c>
      <c r="P306" s="240">
        <v>0</v>
      </c>
      <c r="Q306" s="240">
        <v>0</v>
      </c>
      <c r="R306" s="240">
        <v>0</v>
      </c>
      <c r="S306" s="240">
        <v>0</v>
      </c>
      <c r="T306" s="240">
        <v>0</v>
      </c>
      <c r="U306" s="240">
        <v>0</v>
      </c>
      <c r="V306" s="240">
        <v>0</v>
      </c>
      <c r="W306" s="240">
        <v>0</v>
      </c>
      <c r="X306" s="240">
        <v>0</v>
      </c>
      <c r="Y306" s="240">
        <v>0</v>
      </c>
      <c r="Z306" s="240">
        <v>0</v>
      </c>
      <c r="AA306" s="248">
        <v>0</v>
      </c>
      <c r="AB306" s="93"/>
    </row>
    <row r="307" spans="1:28" ht="19.5" customHeight="1" x14ac:dyDescent="0.15">
      <c r="A307" s="194"/>
      <c r="B307" s="198"/>
      <c r="C307" s="198"/>
      <c r="D307" s="189" t="s">
        <v>161</v>
      </c>
      <c r="E307" s="189" t="s">
        <v>184</v>
      </c>
      <c r="F307" s="240">
        <f t="shared" si="160"/>
        <v>18.109999999999996</v>
      </c>
      <c r="G307" s="240">
        <v>0.46</v>
      </c>
      <c r="H307" s="240">
        <v>1.81</v>
      </c>
      <c r="I307" s="240">
        <v>14.61</v>
      </c>
      <c r="J307" s="240">
        <v>0.64</v>
      </c>
      <c r="K307" s="240">
        <v>0.11</v>
      </c>
      <c r="L307" s="240">
        <v>0.24</v>
      </c>
      <c r="M307" s="240">
        <v>0.24</v>
      </c>
      <c r="N307" s="240">
        <v>0</v>
      </c>
      <c r="O307" s="240">
        <v>0</v>
      </c>
      <c r="P307" s="240">
        <v>0</v>
      </c>
      <c r="Q307" s="240">
        <v>0</v>
      </c>
      <c r="R307" s="240">
        <v>0</v>
      </c>
      <c r="S307" s="240">
        <v>0</v>
      </c>
      <c r="T307" s="240">
        <v>0</v>
      </c>
      <c r="U307" s="240">
        <v>0</v>
      </c>
      <c r="V307" s="240">
        <v>0</v>
      </c>
      <c r="W307" s="240">
        <v>0</v>
      </c>
      <c r="X307" s="240">
        <v>0</v>
      </c>
      <c r="Y307" s="240">
        <v>0</v>
      </c>
      <c r="Z307" s="240">
        <v>0</v>
      </c>
      <c r="AA307" s="248">
        <v>0</v>
      </c>
      <c r="AB307" s="93"/>
    </row>
    <row r="308" spans="1:28" ht="19.5" customHeight="1" x14ac:dyDescent="0.15">
      <c r="A308" s="194"/>
      <c r="B308" s="198"/>
      <c r="C308" s="198"/>
      <c r="D308" s="198"/>
      <c r="E308" s="189" t="s">
        <v>150</v>
      </c>
      <c r="F308" s="240">
        <f t="shared" si="160"/>
        <v>3.3999999999999996E-2</v>
      </c>
      <c r="G308" s="240">
        <v>0</v>
      </c>
      <c r="H308" s="240">
        <v>0</v>
      </c>
      <c r="I308" s="240">
        <v>0</v>
      </c>
      <c r="J308" s="240">
        <v>8.0000000000000002E-3</v>
      </c>
      <c r="K308" s="240">
        <v>3.0000000000000001E-3</v>
      </c>
      <c r="L308" s="240">
        <v>8.9999999999999993E-3</v>
      </c>
      <c r="M308" s="240">
        <v>1.4E-2</v>
      </c>
      <c r="N308" s="240">
        <v>0</v>
      </c>
      <c r="O308" s="240">
        <v>0</v>
      </c>
      <c r="P308" s="240">
        <v>0</v>
      </c>
      <c r="Q308" s="240">
        <v>0</v>
      </c>
      <c r="R308" s="240">
        <v>0</v>
      </c>
      <c r="S308" s="240">
        <v>0</v>
      </c>
      <c r="T308" s="240">
        <v>0</v>
      </c>
      <c r="U308" s="240">
        <v>0</v>
      </c>
      <c r="V308" s="240">
        <v>0</v>
      </c>
      <c r="W308" s="240">
        <v>0</v>
      </c>
      <c r="X308" s="240">
        <v>0</v>
      </c>
      <c r="Y308" s="240">
        <v>0</v>
      </c>
      <c r="Z308" s="240">
        <v>0</v>
      </c>
      <c r="AA308" s="248">
        <v>0</v>
      </c>
      <c r="AB308" s="93"/>
    </row>
    <row r="309" spans="1:28" ht="19.5" customHeight="1" x14ac:dyDescent="0.15">
      <c r="A309" s="194"/>
      <c r="B309" s="198"/>
      <c r="C309" s="198" t="s">
        <v>162</v>
      </c>
      <c r="D309" s="189" t="s">
        <v>163</v>
      </c>
      <c r="E309" s="189" t="s">
        <v>184</v>
      </c>
      <c r="F309" s="240">
        <f t="shared" si="160"/>
        <v>637.24</v>
      </c>
      <c r="G309" s="240">
        <v>13.13</v>
      </c>
      <c r="H309" s="240">
        <v>20.29</v>
      </c>
      <c r="I309" s="240">
        <v>23.19</v>
      </c>
      <c r="J309" s="240">
        <v>3.43</v>
      </c>
      <c r="K309" s="240">
        <v>0.37</v>
      </c>
      <c r="L309" s="240">
        <v>0.06</v>
      </c>
      <c r="M309" s="240">
        <v>2.31</v>
      </c>
      <c r="N309" s="240">
        <v>6.14</v>
      </c>
      <c r="O309" s="240">
        <v>2.59</v>
      </c>
      <c r="P309" s="240">
        <v>15.06</v>
      </c>
      <c r="Q309" s="240">
        <v>124.32</v>
      </c>
      <c r="R309" s="240">
        <v>111.21</v>
      </c>
      <c r="S309" s="240">
        <v>143.94999999999999</v>
      </c>
      <c r="T309" s="240">
        <v>125.12</v>
      </c>
      <c r="U309" s="240">
        <v>38.979999999999997</v>
      </c>
      <c r="V309" s="240">
        <v>2.58</v>
      </c>
      <c r="W309" s="240">
        <v>0.48</v>
      </c>
      <c r="X309" s="240">
        <v>4.03</v>
      </c>
      <c r="Y309" s="240">
        <v>0</v>
      </c>
      <c r="Z309" s="240">
        <v>0</v>
      </c>
      <c r="AA309" s="248">
        <v>0</v>
      </c>
      <c r="AB309" s="93"/>
    </row>
    <row r="310" spans="1:28" ht="19.5" customHeight="1" x14ac:dyDescent="0.15">
      <c r="A310" s="194"/>
      <c r="B310" s="198" t="s">
        <v>20</v>
      </c>
      <c r="C310" s="198"/>
      <c r="D310" s="198"/>
      <c r="E310" s="189" t="s">
        <v>150</v>
      </c>
      <c r="F310" s="240">
        <f t="shared" si="160"/>
        <v>159.40799999999999</v>
      </c>
      <c r="G310" s="240">
        <v>0</v>
      </c>
      <c r="H310" s="240">
        <v>0</v>
      </c>
      <c r="I310" s="240">
        <v>0.56000000000000005</v>
      </c>
      <c r="J310" s="240">
        <v>0.34300000000000003</v>
      </c>
      <c r="K310" s="240">
        <v>4.8000000000000001E-2</v>
      </c>
      <c r="L310" s="240">
        <v>0.01</v>
      </c>
      <c r="M310" s="240">
        <v>0.439</v>
      </c>
      <c r="N310" s="240">
        <v>1.2909999999999999</v>
      </c>
      <c r="O310" s="240">
        <v>0.59599999999999997</v>
      </c>
      <c r="P310" s="240">
        <v>3.7679999999999998</v>
      </c>
      <c r="Q310" s="240">
        <v>32.326000000000001</v>
      </c>
      <c r="R310" s="240">
        <v>29.922000000000001</v>
      </c>
      <c r="S310" s="240">
        <v>40.287999999999997</v>
      </c>
      <c r="T310" s="240">
        <v>36.024999999999999</v>
      </c>
      <c r="U310" s="240">
        <v>11.664</v>
      </c>
      <c r="V310" s="240">
        <v>0.77400000000000002</v>
      </c>
      <c r="W310" s="240">
        <v>0.14399999999999999</v>
      </c>
      <c r="X310" s="240">
        <v>1.21</v>
      </c>
      <c r="Y310" s="240">
        <v>0</v>
      </c>
      <c r="Z310" s="240">
        <v>0</v>
      </c>
      <c r="AA310" s="248">
        <v>0</v>
      </c>
      <c r="AB310" s="93"/>
    </row>
    <row r="311" spans="1:28" ht="19.5" customHeight="1" x14ac:dyDescent="0.15">
      <c r="A311" s="194"/>
      <c r="B311" s="198"/>
      <c r="C311" s="198"/>
      <c r="D311" s="189" t="s">
        <v>164</v>
      </c>
      <c r="E311" s="189" t="s">
        <v>184</v>
      </c>
      <c r="F311" s="240">
        <f t="shared" si="160"/>
        <v>4.66</v>
      </c>
      <c r="G311" s="240">
        <v>0</v>
      </c>
      <c r="H311" s="240">
        <v>0</v>
      </c>
      <c r="I311" s="240">
        <v>0.11</v>
      </c>
      <c r="J311" s="240">
        <v>0</v>
      </c>
      <c r="K311" s="240">
        <v>1.7</v>
      </c>
      <c r="L311" s="240">
        <v>2.68</v>
      </c>
      <c r="M311" s="240">
        <v>0</v>
      </c>
      <c r="N311" s="240">
        <v>0</v>
      </c>
      <c r="O311" s="240">
        <v>0.17</v>
      </c>
      <c r="P311" s="240">
        <v>0</v>
      </c>
      <c r="Q311" s="240">
        <v>0</v>
      </c>
      <c r="R311" s="240">
        <v>0</v>
      </c>
      <c r="S311" s="240">
        <v>0</v>
      </c>
      <c r="T311" s="240">
        <v>0</v>
      </c>
      <c r="U311" s="240">
        <v>0</v>
      </c>
      <c r="V311" s="240">
        <v>0</v>
      </c>
      <c r="W311" s="240">
        <v>0</v>
      </c>
      <c r="X311" s="240">
        <v>0</v>
      </c>
      <c r="Y311" s="240">
        <v>0</v>
      </c>
      <c r="Z311" s="240">
        <v>0</v>
      </c>
      <c r="AA311" s="248">
        <v>0</v>
      </c>
      <c r="AB311" s="93"/>
    </row>
    <row r="312" spans="1:28" ht="19.5" customHeight="1" x14ac:dyDescent="0.15">
      <c r="A312" s="194" t="s">
        <v>227</v>
      </c>
      <c r="B312" s="198"/>
      <c r="C312" s="198"/>
      <c r="D312" s="198"/>
      <c r="E312" s="189" t="s">
        <v>150</v>
      </c>
      <c r="F312" s="240">
        <f t="shared" si="160"/>
        <v>0.16899999999999998</v>
      </c>
      <c r="G312" s="240">
        <v>0</v>
      </c>
      <c r="H312" s="240">
        <v>0</v>
      </c>
      <c r="I312" s="240">
        <v>0</v>
      </c>
      <c r="J312" s="240">
        <v>0</v>
      </c>
      <c r="K312" s="240">
        <v>4.5999999999999999E-2</v>
      </c>
      <c r="L312" s="240">
        <v>0.105</v>
      </c>
      <c r="M312" s="240">
        <v>0</v>
      </c>
      <c r="N312" s="240">
        <v>0</v>
      </c>
      <c r="O312" s="240">
        <v>1.7999999999999999E-2</v>
      </c>
      <c r="P312" s="240">
        <v>0</v>
      </c>
      <c r="Q312" s="240">
        <v>0</v>
      </c>
      <c r="R312" s="240">
        <v>0</v>
      </c>
      <c r="S312" s="240">
        <v>0</v>
      </c>
      <c r="T312" s="240">
        <v>0</v>
      </c>
      <c r="U312" s="240">
        <v>0</v>
      </c>
      <c r="V312" s="240">
        <v>0</v>
      </c>
      <c r="W312" s="240">
        <v>0</v>
      </c>
      <c r="X312" s="240">
        <v>0</v>
      </c>
      <c r="Y312" s="240">
        <v>0</v>
      </c>
      <c r="Z312" s="240">
        <v>0</v>
      </c>
      <c r="AA312" s="248">
        <v>0</v>
      </c>
      <c r="AB312" s="93"/>
    </row>
    <row r="313" spans="1:28" ht="19.5" customHeight="1" x14ac:dyDescent="0.15">
      <c r="A313" s="194"/>
      <c r="B313" s="197"/>
      <c r="C313" s="193" t="s">
        <v>165</v>
      </c>
      <c r="D313" s="188"/>
      <c r="E313" s="189" t="s">
        <v>184</v>
      </c>
      <c r="F313" s="240">
        <f t="shared" si="160"/>
        <v>114.61000000000001</v>
      </c>
      <c r="G313" s="240">
        <v>2.4</v>
      </c>
      <c r="H313" s="240">
        <v>10.73</v>
      </c>
      <c r="I313" s="240">
        <v>14.6</v>
      </c>
      <c r="J313" s="240">
        <v>26.82</v>
      </c>
      <c r="K313" s="240">
        <v>18.02</v>
      </c>
      <c r="L313" s="240">
        <v>20.78</v>
      </c>
      <c r="M313" s="240">
        <v>10.53</v>
      </c>
      <c r="N313" s="240">
        <v>0.23</v>
      </c>
      <c r="O313" s="240">
        <v>1.33</v>
      </c>
      <c r="P313" s="240">
        <v>1.37</v>
      </c>
      <c r="Q313" s="240">
        <v>0</v>
      </c>
      <c r="R313" s="240">
        <v>0</v>
      </c>
      <c r="S313" s="240">
        <v>3.58</v>
      </c>
      <c r="T313" s="240">
        <v>0.04</v>
      </c>
      <c r="U313" s="240">
        <v>0.98</v>
      </c>
      <c r="V313" s="240">
        <v>2.39</v>
      </c>
      <c r="W313" s="240">
        <v>0.81</v>
      </c>
      <c r="X313" s="240">
        <v>0</v>
      </c>
      <c r="Y313" s="240">
        <v>0</v>
      </c>
      <c r="Z313" s="240">
        <v>0</v>
      </c>
      <c r="AA313" s="248">
        <v>0</v>
      </c>
      <c r="AB313" s="93"/>
    </row>
    <row r="314" spans="1:28" ht="19.5" customHeight="1" x14ac:dyDescent="0.15">
      <c r="A314" s="194"/>
      <c r="B314" s="197"/>
      <c r="C314" s="197"/>
      <c r="D314" s="191"/>
      <c r="E314" s="189" t="s">
        <v>150</v>
      </c>
      <c r="F314" s="240">
        <f t="shared" si="160"/>
        <v>7.1639999999999997</v>
      </c>
      <c r="G314" s="240">
        <v>0</v>
      </c>
      <c r="H314" s="240">
        <v>0.09</v>
      </c>
      <c r="I314" s="240">
        <v>0.372</v>
      </c>
      <c r="J314" s="240">
        <v>1.333</v>
      </c>
      <c r="K314" s="240">
        <v>1.2629999999999999</v>
      </c>
      <c r="L314" s="240">
        <v>1.8740000000000001</v>
      </c>
      <c r="M314" s="240">
        <v>1.0529999999999999</v>
      </c>
      <c r="N314" s="240">
        <v>4.4999999999999998E-2</v>
      </c>
      <c r="O314" s="240">
        <v>0.159</v>
      </c>
      <c r="P314" s="240">
        <v>0.17799999999999999</v>
      </c>
      <c r="Q314" s="240">
        <v>0</v>
      </c>
      <c r="R314" s="240">
        <v>0</v>
      </c>
      <c r="S314" s="240">
        <v>0.36299999999999999</v>
      </c>
      <c r="T314" s="240">
        <v>4.0000000000000001E-3</v>
      </c>
      <c r="U314" s="240">
        <v>0.1</v>
      </c>
      <c r="V314" s="240">
        <v>0.246</v>
      </c>
      <c r="W314" s="240">
        <v>8.4000000000000005E-2</v>
      </c>
      <c r="X314" s="240">
        <v>0</v>
      </c>
      <c r="Y314" s="240">
        <v>0</v>
      </c>
      <c r="Z314" s="240">
        <v>0</v>
      </c>
      <c r="AA314" s="248">
        <v>0</v>
      </c>
      <c r="AB314" s="93"/>
    </row>
    <row r="315" spans="1:28" ht="19.5" customHeight="1" x14ac:dyDescent="0.15">
      <c r="A315" s="194"/>
      <c r="B315" s="196"/>
      <c r="C315" s="193" t="s">
        <v>152</v>
      </c>
      <c r="D315" s="188"/>
      <c r="E315" s="189" t="s">
        <v>184</v>
      </c>
      <c r="F315" s="240">
        <f t="shared" si="160"/>
        <v>3083.99</v>
      </c>
      <c r="G315" s="240">
        <f>G317+G327</f>
        <v>0</v>
      </c>
      <c r="H315" s="240">
        <f t="shared" ref="H315:AA315" si="168">H317+H327</f>
        <v>292.44</v>
      </c>
      <c r="I315" s="240">
        <f t="shared" si="168"/>
        <v>0</v>
      </c>
      <c r="J315" s="240">
        <f t="shared" si="168"/>
        <v>31.36</v>
      </c>
      <c r="K315" s="240">
        <f t="shared" si="168"/>
        <v>42.61</v>
      </c>
      <c r="L315" s="240">
        <f t="shared" si="168"/>
        <v>39.06</v>
      </c>
      <c r="M315" s="240">
        <f t="shared" si="168"/>
        <v>27.2</v>
      </c>
      <c r="N315" s="240">
        <f t="shared" si="168"/>
        <v>72.010000000000005</v>
      </c>
      <c r="O315" s="240">
        <f t="shared" si="168"/>
        <v>29.82</v>
      </c>
      <c r="P315" s="240">
        <f t="shared" si="168"/>
        <v>106.00999999999999</v>
      </c>
      <c r="Q315" s="240">
        <f t="shared" si="168"/>
        <v>64.41</v>
      </c>
      <c r="R315" s="240">
        <f t="shared" si="168"/>
        <v>223.72000000000003</v>
      </c>
      <c r="S315" s="240">
        <f t="shared" si="168"/>
        <v>312.7</v>
      </c>
      <c r="T315" s="240">
        <f t="shared" si="168"/>
        <v>554.6</v>
      </c>
      <c r="U315" s="240">
        <f t="shared" si="168"/>
        <v>608.74</v>
      </c>
      <c r="V315" s="240">
        <f t="shared" si="168"/>
        <v>359.37</v>
      </c>
      <c r="W315" s="240">
        <f t="shared" si="168"/>
        <v>219.45000000000002</v>
      </c>
      <c r="X315" s="240">
        <f t="shared" si="168"/>
        <v>93.21</v>
      </c>
      <c r="Y315" s="240">
        <f t="shared" si="168"/>
        <v>1.83</v>
      </c>
      <c r="Z315" s="240">
        <f t="shared" si="168"/>
        <v>3.93</v>
      </c>
      <c r="AA315" s="248">
        <f t="shared" si="168"/>
        <v>1.52</v>
      </c>
      <c r="AB315" s="93"/>
    </row>
    <row r="316" spans="1:28" ht="19.5" customHeight="1" x14ac:dyDescent="0.15">
      <c r="A316" s="194"/>
      <c r="B316" s="197"/>
      <c r="C316" s="197"/>
      <c r="D316" s="191"/>
      <c r="E316" s="189" t="s">
        <v>150</v>
      </c>
      <c r="F316" s="240">
        <f t="shared" si="160"/>
        <v>403.56000000000012</v>
      </c>
      <c r="G316" s="240">
        <f>G318+G328</f>
        <v>0</v>
      </c>
      <c r="H316" s="240">
        <f t="shared" ref="H316" si="169">H318+H328</f>
        <v>2.9489999999999901</v>
      </c>
      <c r="I316" s="240">
        <f>I318+I328</f>
        <v>0</v>
      </c>
      <c r="J316" s="240">
        <f t="shared" ref="J316:AA316" si="170">J318+J328</f>
        <v>1.5760000000000001</v>
      </c>
      <c r="K316" s="240">
        <f t="shared" si="170"/>
        <v>2.9860000000000002</v>
      </c>
      <c r="L316" s="240">
        <f t="shared" si="170"/>
        <v>3.5179999999999998</v>
      </c>
      <c r="M316" s="240">
        <f t="shared" si="170"/>
        <v>2.72</v>
      </c>
      <c r="N316" s="240">
        <f t="shared" si="170"/>
        <v>7.4969999999999999</v>
      </c>
      <c r="O316" s="240">
        <f t="shared" si="170"/>
        <v>3.5989999999999998</v>
      </c>
      <c r="P316" s="240">
        <f t="shared" si="170"/>
        <v>13.97</v>
      </c>
      <c r="Q316" s="240">
        <f t="shared" si="170"/>
        <v>9.0200000000000014</v>
      </c>
      <c r="R316" s="240">
        <f t="shared" si="170"/>
        <v>33.362000000000002</v>
      </c>
      <c r="S316" s="240">
        <f t="shared" si="170"/>
        <v>46.127000000000002</v>
      </c>
      <c r="T316" s="240">
        <f t="shared" si="170"/>
        <v>83.516000000000091</v>
      </c>
      <c r="U316" s="240">
        <f t="shared" si="170"/>
        <v>91.886000000000095</v>
      </c>
      <c r="V316" s="240">
        <f t="shared" si="170"/>
        <v>53.326999999999998</v>
      </c>
      <c r="W316" s="240">
        <f t="shared" si="170"/>
        <v>32.384999999999998</v>
      </c>
      <c r="X316" s="240">
        <f t="shared" si="170"/>
        <v>13.847000000000001</v>
      </c>
      <c r="Y316" s="240">
        <f t="shared" si="170"/>
        <v>0.46800000000000003</v>
      </c>
      <c r="Z316" s="240">
        <f t="shared" si="170"/>
        <v>0.57799999999999996</v>
      </c>
      <c r="AA316" s="248">
        <f t="shared" si="170"/>
        <v>0.22900000000000001</v>
      </c>
      <c r="AB316" s="93"/>
    </row>
    <row r="317" spans="1:28" ht="19.5" customHeight="1" x14ac:dyDescent="0.15">
      <c r="A317" s="194"/>
      <c r="B317" s="198" t="s">
        <v>94</v>
      </c>
      <c r="C317" s="189"/>
      <c r="D317" s="189" t="s">
        <v>153</v>
      </c>
      <c r="E317" s="189" t="s">
        <v>184</v>
      </c>
      <c r="F317" s="240">
        <f t="shared" si="160"/>
        <v>96.82</v>
      </c>
      <c r="G317" s="240">
        <f>SUM(G319,G321,G323,G325)</f>
        <v>0</v>
      </c>
      <c r="H317" s="240">
        <f t="shared" ref="H317" si="171">SUM(H319,H321,H323,H325)</f>
        <v>0</v>
      </c>
      <c r="I317" s="240">
        <f>SUM(I319,I321,I323,I325)</f>
        <v>0</v>
      </c>
      <c r="J317" s="240">
        <f t="shared" ref="J317:AA317" si="172">SUM(J319,J321,J323,J325)</f>
        <v>0</v>
      </c>
      <c r="K317" s="240">
        <f t="shared" si="172"/>
        <v>0</v>
      </c>
      <c r="L317" s="240">
        <f t="shared" si="172"/>
        <v>0</v>
      </c>
      <c r="M317" s="240">
        <f t="shared" si="172"/>
        <v>0</v>
      </c>
      <c r="N317" s="240">
        <f t="shared" si="172"/>
        <v>0</v>
      </c>
      <c r="O317" s="240">
        <f t="shared" si="172"/>
        <v>3.68</v>
      </c>
      <c r="P317" s="240">
        <f t="shared" si="172"/>
        <v>3.38</v>
      </c>
      <c r="Q317" s="240">
        <f t="shared" si="172"/>
        <v>0.84</v>
      </c>
      <c r="R317" s="240">
        <f t="shared" si="172"/>
        <v>12.64</v>
      </c>
      <c r="S317" s="240">
        <f t="shared" si="172"/>
        <v>8.33</v>
      </c>
      <c r="T317" s="240">
        <f t="shared" si="172"/>
        <v>29.83</v>
      </c>
      <c r="U317" s="240">
        <f t="shared" si="172"/>
        <v>28.4</v>
      </c>
      <c r="V317" s="240">
        <f t="shared" si="172"/>
        <v>5.49</v>
      </c>
      <c r="W317" s="240">
        <f t="shared" si="172"/>
        <v>1.1499999999999999</v>
      </c>
      <c r="X317" s="240">
        <f t="shared" si="172"/>
        <v>1.27</v>
      </c>
      <c r="Y317" s="240">
        <f t="shared" si="172"/>
        <v>1.76</v>
      </c>
      <c r="Z317" s="240">
        <f t="shared" si="172"/>
        <v>0</v>
      </c>
      <c r="AA317" s="252">
        <f t="shared" si="172"/>
        <v>0.05</v>
      </c>
      <c r="AB317" s="93"/>
    </row>
    <row r="318" spans="1:28" ht="19.5" customHeight="1" x14ac:dyDescent="0.15">
      <c r="A318" s="194"/>
      <c r="B318" s="198"/>
      <c r="C318" s="198" t="s">
        <v>10</v>
      </c>
      <c r="D318" s="198"/>
      <c r="E318" s="189" t="s">
        <v>150</v>
      </c>
      <c r="F318" s="240">
        <f t="shared" si="160"/>
        <v>22.666</v>
      </c>
      <c r="G318" s="240">
        <f>SUM(G320,G322,G324,G326)</f>
        <v>0</v>
      </c>
      <c r="H318" s="240">
        <f t="shared" ref="H318:AA318" si="173">SUM(H320,H322,H324,H326)</f>
        <v>0</v>
      </c>
      <c r="I318" s="240">
        <f t="shared" si="173"/>
        <v>0</v>
      </c>
      <c r="J318" s="240">
        <f t="shared" si="173"/>
        <v>0</v>
      </c>
      <c r="K318" s="240">
        <f t="shared" si="173"/>
        <v>0</v>
      </c>
      <c r="L318" s="240">
        <f t="shared" si="173"/>
        <v>0</v>
      </c>
      <c r="M318" s="240">
        <f t="shared" si="173"/>
        <v>0</v>
      </c>
      <c r="N318" s="240">
        <f t="shared" si="173"/>
        <v>0</v>
      </c>
      <c r="O318" s="240">
        <f t="shared" si="173"/>
        <v>0.46400000000000002</v>
      </c>
      <c r="P318" s="240">
        <f t="shared" si="173"/>
        <v>0.65100000000000002</v>
      </c>
      <c r="Q318" s="240">
        <f t="shared" si="173"/>
        <v>0.185</v>
      </c>
      <c r="R318" s="240">
        <f t="shared" si="173"/>
        <v>2.8370000000000002</v>
      </c>
      <c r="S318" s="240">
        <f t="shared" si="173"/>
        <v>1.9990000000000001</v>
      </c>
      <c r="T318" s="240">
        <f t="shared" si="173"/>
        <v>7.3739999999999997</v>
      </c>
      <c r="U318" s="240">
        <f t="shared" si="173"/>
        <v>6.6239999999999997</v>
      </c>
      <c r="V318" s="240">
        <f t="shared" si="173"/>
        <v>1.43</v>
      </c>
      <c r="W318" s="240">
        <f t="shared" si="173"/>
        <v>0.29899999999999999</v>
      </c>
      <c r="X318" s="240">
        <f t="shared" si="173"/>
        <v>0.33200000000000002</v>
      </c>
      <c r="Y318" s="240">
        <f t="shared" si="173"/>
        <v>0.45800000000000002</v>
      </c>
      <c r="Z318" s="240">
        <f t="shared" si="173"/>
        <v>0</v>
      </c>
      <c r="AA318" s="248">
        <f t="shared" si="173"/>
        <v>1.2999999999999999E-2</v>
      </c>
      <c r="AB318" s="93"/>
    </row>
    <row r="319" spans="1:28" ht="19.5" customHeight="1" x14ac:dyDescent="0.15">
      <c r="A319" s="194"/>
      <c r="B319" s="198"/>
      <c r="C319" s="198"/>
      <c r="D319" s="189" t="s">
        <v>157</v>
      </c>
      <c r="E319" s="189" t="s">
        <v>184</v>
      </c>
      <c r="F319" s="240">
        <f t="shared" si="160"/>
        <v>96.82</v>
      </c>
      <c r="G319" s="240">
        <v>0</v>
      </c>
      <c r="H319" s="240">
        <v>0</v>
      </c>
      <c r="I319" s="240">
        <v>0</v>
      </c>
      <c r="J319" s="240">
        <v>0</v>
      </c>
      <c r="K319" s="240">
        <v>0</v>
      </c>
      <c r="L319" s="240">
        <v>0</v>
      </c>
      <c r="M319" s="240">
        <v>0</v>
      </c>
      <c r="N319" s="240">
        <v>0</v>
      </c>
      <c r="O319" s="240">
        <v>3.68</v>
      </c>
      <c r="P319" s="240">
        <v>3.38</v>
      </c>
      <c r="Q319" s="240">
        <v>0.84</v>
      </c>
      <c r="R319" s="240">
        <v>12.64</v>
      </c>
      <c r="S319" s="240">
        <v>8.33</v>
      </c>
      <c r="T319" s="240">
        <v>29.83</v>
      </c>
      <c r="U319" s="240">
        <v>28.4</v>
      </c>
      <c r="V319" s="240">
        <v>5.49</v>
      </c>
      <c r="W319" s="240">
        <v>1.1499999999999999</v>
      </c>
      <c r="X319" s="240">
        <v>1.27</v>
      </c>
      <c r="Y319" s="240">
        <v>1.76</v>
      </c>
      <c r="Z319" s="240">
        <v>0</v>
      </c>
      <c r="AA319" s="248">
        <v>0.05</v>
      </c>
      <c r="AB319" s="93"/>
    </row>
    <row r="320" spans="1:28" ht="19.5" customHeight="1" x14ac:dyDescent="0.15">
      <c r="A320" s="194"/>
      <c r="B320" s="198"/>
      <c r="C320" s="198"/>
      <c r="D320" s="198"/>
      <c r="E320" s="189" t="s">
        <v>150</v>
      </c>
      <c r="F320" s="240">
        <f t="shared" si="160"/>
        <v>22.666</v>
      </c>
      <c r="G320" s="240">
        <v>0</v>
      </c>
      <c r="H320" s="240">
        <v>0</v>
      </c>
      <c r="I320" s="240">
        <v>0</v>
      </c>
      <c r="J320" s="240">
        <v>0</v>
      </c>
      <c r="K320" s="240">
        <v>0</v>
      </c>
      <c r="L320" s="240">
        <v>0</v>
      </c>
      <c r="M320" s="240">
        <v>0</v>
      </c>
      <c r="N320" s="240">
        <v>0</v>
      </c>
      <c r="O320" s="240">
        <v>0.46400000000000002</v>
      </c>
      <c r="P320" s="240">
        <v>0.65100000000000002</v>
      </c>
      <c r="Q320" s="240">
        <v>0.185</v>
      </c>
      <c r="R320" s="240">
        <v>2.8370000000000002</v>
      </c>
      <c r="S320" s="240">
        <v>1.9990000000000001</v>
      </c>
      <c r="T320" s="240">
        <v>7.3739999999999997</v>
      </c>
      <c r="U320" s="240">
        <v>6.6239999999999997</v>
      </c>
      <c r="V320" s="240">
        <v>1.43</v>
      </c>
      <c r="W320" s="240">
        <v>0.29899999999999999</v>
      </c>
      <c r="X320" s="240">
        <v>0.33200000000000002</v>
      </c>
      <c r="Y320" s="240">
        <v>0.45800000000000002</v>
      </c>
      <c r="Z320" s="240">
        <v>0</v>
      </c>
      <c r="AA320" s="248">
        <v>1.2999999999999999E-2</v>
      </c>
      <c r="AB320" s="93"/>
    </row>
    <row r="321" spans="1:28" ht="19.5" customHeight="1" x14ac:dyDescent="0.15">
      <c r="A321" s="194"/>
      <c r="B321" s="198" t="s">
        <v>65</v>
      </c>
      <c r="C321" s="198" t="s">
        <v>159</v>
      </c>
      <c r="D321" s="189" t="s">
        <v>160</v>
      </c>
      <c r="E321" s="189" t="s">
        <v>184</v>
      </c>
      <c r="F321" s="240">
        <f t="shared" si="160"/>
        <v>0</v>
      </c>
      <c r="G321" s="240">
        <v>0</v>
      </c>
      <c r="H321" s="240">
        <v>0</v>
      </c>
      <c r="I321" s="240">
        <v>0</v>
      </c>
      <c r="J321" s="240">
        <v>0</v>
      </c>
      <c r="K321" s="240">
        <v>0</v>
      </c>
      <c r="L321" s="240">
        <v>0</v>
      </c>
      <c r="M321" s="240">
        <v>0</v>
      </c>
      <c r="N321" s="240">
        <v>0</v>
      </c>
      <c r="O321" s="240">
        <v>0</v>
      </c>
      <c r="P321" s="240">
        <v>0</v>
      </c>
      <c r="Q321" s="240">
        <v>0</v>
      </c>
      <c r="R321" s="240">
        <v>0</v>
      </c>
      <c r="S321" s="240">
        <v>0</v>
      </c>
      <c r="T321" s="240">
        <v>0</v>
      </c>
      <c r="U321" s="240">
        <v>0</v>
      </c>
      <c r="V321" s="240">
        <v>0</v>
      </c>
      <c r="W321" s="240">
        <v>0</v>
      </c>
      <c r="X321" s="240">
        <v>0</v>
      </c>
      <c r="Y321" s="240">
        <v>0</v>
      </c>
      <c r="Z321" s="240">
        <v>0</v>
      </c>
      <c r="AA321" s="248">
        <v>0</v>
      </c>
      <c r="AB321" s="93"/>
    </row>
    <row r="322" spans="1:28" ht="19.5" customHeight="1" x14ac:dyDescent="0.15">
      <c r="A322" s="194"/>
      <c r="B322" s="198"/>
      <c r="C322" s="198"/>
      <c r="D322" s="198"/>
      <c r="E322" s="189" t="s">
        <v>150</v>
      </c>
      <c r="F322" s="240">
        <f t="shared" si="160"/>
        <v>0</v>
      </c>
      <c r="G322" s="240">
        <v>0</v>
      </c>
      <c r="H322" s="240">
        <v>0</v>
      </c>
      <c r="I322" s="240">
        <v>0</v>
      </c>
      <c r="J322" s="240">
        <v>0</v>
      </c>
      <c r="K322" s="240">
        <v>0</v>
      </c>
      <c r="L322" s="240">
        <v>0</v>
      </c>
      <c r="M322" s="240">
        <v>0</v>
      </c>
      <c r="N322" s="240">
        <v>0</v>
      </c>
      <c r="O322" s="240">
        <v>0</v>
      </c>
      <c r="P322" s="240">
        <v>0</v>
      </c>
      <c r="Q322" s="240">
        <v>0</v>
      </c>
      <c r="R322" s="240">
        <v>0</v>
      </c>
      <c r="S322" s="240">
        <v>0</v>
      </c>
      <c r="T322" s="240">
        <v>0</v>
      </c>
      <c r="U322" s="240">
        <v>0</v>
      </c>
      <c r="V322" s="240">
        <v>0</v>
      </c>
      <c r="W322" s="240">
        <v>0</v>
      </c>
      <c r="X322" s="240">
        <v>0</v>
      </c>
      <c r="Y322" s="240">
        <v>0</v>
      </c>
      <c r="Z322" s="240">
        <v>0</v>
      </c>
      <c r="AA322" s="248">
        <v>0</v>
      </c>
      <c r="AB322" s="93"/>
    </row>
    <row r="323" spans="1:28" ht="19.5" customHeight="1" x14ac:dyDescent="0.15">
      <c r="A323" s="194" t="s">
        <v>85</v>
      </c>
      <c r="B323" s="198"/>
      <c r="C323" s="198"/>
      <c r="D323" s="189" t="s">
        <v>166</v>
      </c>
      <c r="E323" s="189" t="s">
        <v>184</v>
      </c>
      <c r="F323" s="240">
        <f t="shared" si="160"/>
        <v>0</v>
      </c>
      <c r="G323" s="240">
        <v>0</v>
      </c>
      <c r="H323" s="240">
        <v>0</v>
      </c>
      <c r="I323" s="240">
        <v>0</v>
      </c>
      <c r="J323" s="240">
        <v>0</v>
      </c>
      <c r="K323" s="240">
        <v>0</v>
      </c>
      <c r="L323" s="240">
        <v>0</v>
      </c>
      <c r="M323" s="240">
        <v>0</v>
      </c>
      <c r="N323" s="240">
        <v>0</v>
      </c>
      <c r="O323" s="240">
        <v>0</v>
      </c>
      <c r="P323" s="240">
        <v>0</v>
      </c>
      <c r="Q323" s="240">
        <v>0</v>
      </c>
      <c r="R323" s="240">
        <v>0</v>
      </c>
      <c r="S323" s="240">
        <v>0</v>
      </c>
      <c r="T323" s="240">
        <v>0</v>
      </c>
      <c r="U323" s="240">
        <v>0</v>
      </c>
      <c r="V323" s="240">
        <v>0</v>
      </c>
      <c r="W323" s="240">
        <v>0</v>
      </c>
      <c r="X323" s="240">
        <v>0</v>
      </c>
      <c r="Y323" s="240">
        <v>0</v>
      </c>
      <c r="Z323" s="240">
        <v>0</v>
      </c>
      <c r="AA323" s="248">
        <v>0</v>
      </c>
      <c r="AB323" s="93"/>
    </row>
    <row r="324" spans="1:28" ht="19.5" customHeight="1" x14ac:dyDescent="0.15">
      <c r="A324" s="194"/>
      <c r="B324" s="198"/>
      <c r="C324" s="198" t="s">
        <v>162</v>
      </c>
      <c r="D324" s="198"/>
      <c r="E324" s="189" t="s">
        <v>150</v>
      </c>
      <c r="F324" s="240">
        <f t="shared" si="160"/>
        <v>0</v>
      </c>
      <c r="G324" s="240">
        <v>0</v>
      </c>
      <c r="H324" s="240">
        <v>0</v>
      </c>
      <c r="I324" s="240">
        <v>0</v>
      </c>
      <c r="J324" s="240">
        <v>0</v>
      </c>
      <c r="K324" s="240">
        <v>0</v>
      </c>
      <c r="L324" s="240">
        <v>0</v>
      </c>
      <c r="M324" s="240">
        <v>0</v>
      </c>
      <c r="N324" s="240">
        <v>0</v>
      </c>
      <c r="O324" s="240">
        <v>0</v>
      </c>
      <c r="P324" s="240">
        <v>0</v>
      </c>
      <c r="Q324" s="240">
        <v>0</v>
      </c>
      <c r="R324" s="240">
        <v>0</v>
      </c>
      <c r="S324" s="240">
        <v>0</v>
      </c>
      <c r="T324" s="240">
        <v>0</v>
      </c>
      <c r="U324" s="240">
        <v>0</v>
      </c>
      <c r="V324" s="240">
        <v>0</v>
      </c>
      <c r="W324" s="240">
        <v>0</v>
      </c>
      <c r="X324" s="240">
        <v>0</v>
      </c>
      <c r="Y324" s="240">
        <v>0</v>
      </c>
      <c r="Z324" s="240">
        <v>0</v>
      </c>
      <c r="AA324" s="248">
        <v>0</v>
      </c>
      <c r="AB324" s="93"/>
    </row>
    <row r="325" spans="1:28" ht="19.5" customHeight="1" x14ac:dyDescent="0.15">
      <c r="A325" s="194"/>
      <c r="B325" s="198" t="s">
        <v>20</v>
      </c>
      <c r="C325" s="198"/>
      <c r="D325" s="189" t="s">
        <v>164</v>
      </c>
      <c r="E325" s="189" t="s">
        <v>184</v>
      </c>
      <c r="F325" s="240">
        <f t="shared" si="160"/>
        <v>0</v>
      </c>
      <c r="G325" s="240">
        <v>0</v>
      </c>
      <c r="H325" s="240">
        <v>0</v>
      </c>
      <c r="I325" s="240">
        <v>0</v>
      </c>
      <c r="J325" s="240">
        <v>0</v>
      </c>
      <c r="K325" s="240">
        <v>0</v>
      </c>
      <c r="L325" s="240">
        <v>0</v>
      </c>
      <c r="M325" s="240">
        <v>0</v>
      </c>
      <c r="N325" s="240">
        <v>0</v>
      </c>
      <c r="O325" s="240">
        <v>0</v>
      </c>
      <c r="P325" s="240">
        <v>0</v>
      </c>
      <c r="Q325" s="240">
        <v>0</v>
      </c>
      <c r="R325" s="240">
        <v>0</v>
      </c>
      <c r="S325" s="240">
        <v>0</v>
      </c>
      <c r="T325" s="240">
        <v>0</v>
      </c>
      <c r="U325" s="240">
        <v>0</v>
      </c>
      <c r="V325" s="240">
        <v>0</v>
      </c>
      <c r="W325" s="240">
        <v>0</v>
      </c>
      <c r="X325" s="240">
        <v>0</v>
      </c>
      <c r="Y325" s="240">
        <v>0</v>
      </c>
      <c r="Z325" s="240">
        <v>0</v>
      </c>
      <c r="AA325" s="248">
        <v>0</v>
      </c>
      <c r="AB325" s="93"/>
    </row>
    <row r="326" spans="1:28" ht="19.5" customHeight="1" x14ac:dyDescent="0.15">
      <c r="A326" s="194"/>
      <c r="B326" s="198"/>
      <c r="C326" s="198"/>
      <c r="D326" s="198"/>
      <c r="E326" s="189" t="s">
        <v>150</v>
      </c>
      <c r="F326" s="240">
        <f t="shared" si="160"/>
        <v>0</v>
      </c>
      <c r="G326" s="240">
        <v>0</v>
      </c>
      <c r="H326" s="240">
        <v>0</v>
      </c>
      <c r="I326" s="240">
        <v>0</v>
      </c>
      <c r="J326" s="240">
        <v>0</v>
      </c>
      <c r="K326" s="240">
        <v>0</v>
      </c>
      <c r="L326" s="240">
        <v>0</v>
      </c>
      <c r="M326" s="240">
        <v>0</v>
      </c>
      <c r="N326" s="240">
        <v>0</v>
      </c>
      <c r="O326" s="240">
        <v>0</v>
      </c>
      <c r="P326" s="240">
        <v>0</v>
      </c>
      <c r="Q326" s="240">
        <v>0</v>
      </c>
      <c r="R326" s="240">
        <v>0</v>
      </c>
      <c r="S326" s="240">
        <v>0</v>
      </c>
      <c r="T326" s="240">
        <v>0</v>
      </c>
      <c r="U326" s="240">
        <v>0</v>
      </c>
      <c r="V326" s="240">
        <v>0</v>
      </c>
      <c r="W326" s="240">
        <v>0</v>
      </c>
      <c r="X326" s="240">
        <v>0</v>
      </c>
      <c r="Y326" s="240">
        <v>0</v>
      </c>
      <c r="Z326" s="240">
        <v>0</v>
      </c>
      <c r="AA326" s="248">
        <v>0</v>
      </c>
      <c r="AB326" s="93"/>
    </row>
    <row r="327" spans="1:28" ht="19.5" customHeight="1" x14ac:dyDescent="0.15">
      <c r="A327" s="194"/>
      <c r="B327" s="197"/>
      <c r="C327" s="193" t="s">
        <v>165</v>
      </c>
      <c r="D327" s="188"/>
      <c r="E327" s="189" t="s">
        <v>184</v>
      </c>
      <c r="F327" s="240">
        <f t="shared" si="160"/>
        <v>2987.1700000000005</v>
      </c>
      <c r="G327" s="240">
        <v>0</v>
      </c>
      <c r="H327" s="240">
        <v>292.44</v>
      </c>
      <c r="I327" s="240">
        <v>0</v>
      </c>
      <c r="J327" s="240">
        <v>31.36</v>
      </c>
      <c r="K327" s="240">
        <v>42.61</v>
      </c>
      <c r="L327" s="240">
        <v>39.06</v>
      </c>
      <c r="M327" s="240">
        <v>27.2</v>
      </c>
      <c r="N327" s="240">
        <v>72.010000000000005</v>
      </c>
      <c r="O327" s="240">
        <v>26.14</v>
      </c>
      <c r="P327" s="240">
        <v>102.63</v>
      </c>
      <c r="Q327" s="240">
        <v>63.57</v>
      </c>
      <c r="R327" s="240">
        <v>211.08</v>
      </c>
      <c r="S327" s="240">
        <v>304.37</v>
      </c>
      <c r="T327" s="240">
        <v>524.77</v>
      </c>
      <c r="U327" s="240">
        <v>580.34</v>
      </c>
      <c r="V327" s="240">
        <v>353.88</v>
      </c>
      <c r="W327" s="240">
        <v>218.3</v>
      </c>
      <c r="X327" s="240">
        <v>91.94</v>
      </c>
      <c r="Y327" s="240">
        <v>7.0000000000000007E-2</v>
      </c>
      <c r="Z327" s="240">
        <v>3.93</v>
      </c>
      <c r="AA327" s="248">
        <v>1.47</v>
      </c>
      <c r="AB327" s="93"/>
    </row>
    <row r="328" spans="1:28" ht="19.5" customHeight="1" thickBot="1" x14ac:dyDescent="0.2">
      <c r="A328" s="199"/>
      <c r="B328" s="200"/>
      <c r="C328" s="200"/>
      <c r="D328" s="201"/>
      <c r="E328" s="202" t="s">
        <v>150</v>
      </c>
      <c r="F328" s="240">
        <f t="shared" si="160"/>
        <v>380.89400000000018</v>
      </c>
      <c r="G328" s="251">
        <v>0</v>
      </c>
      <c r="H328" s="250">
        <v>2.9489999999999901</v>
      </c>
      <c r="I328" s="250">
        <v>0</v>
      </c>
      <c r="J328" s="250">
        <v>1.5760000000000001</v>
      </c>
      <c r="K328" s="250">
        <v>2.9860000000000002</v>
      </c>
      <c r="L328" s="250">
        <v>3.5179999999999998</v>
      </c>
      <c r="M328" s="250">
        <v>2.72</v>
      </c>
      <c r="N328" s="250">
        <v>7.4969999999999999</v>
      </c>
      <c r="O328" s="250">
        <v>3.1349999999999998</v>
      </c>
      <c r="P328" s="250">
        <v>13.319000000000001</v>
      </c>
      <c r="Q328" s="250">
        <v>8.8350000000000009</v>
      </c>
      <c r="R328" s="250">
        <v>30.524999999999999</v>
      </c>
      <c r="S328" s="250">
        <v>44.128</v>
      </c>
      <c r="T328" s="250">
        <v>76.142000000000095</v>
      </c>
      <c r="U328" s="250">
        <v>85.2620000000001</v>
      </c>
      <c r="V328" s="250">
        <v>51.896999999999998</v>
      </c>
      <c r="W328" s="250">
        <v>32.085999999999999</v>
      </c>
      <c r="X328" s="250">
        <v>13.515000000000001</v>
      </c>
      <c r="Y328" s="250">
        <v>0.01</v>
      </c>
      <c r="Z328" s="250">
        <v>0.57799999999999996</v>
      </c>
      <c r="AA328" s="249">
        <v>0.216</v>
      </c>
      <c r="AB328" s="93"/>
    </row>
    <row r="329" spans="1:28" ht="19.5" customHeight="1" x14ac:dyDescent="0.15">
      <c r="A329" s="391" t="s">
        <v>119</v>
      </c>
      <c r="B329" s="394" t="s">
        <v>120</v>
      </c>
      <c r="C329" s="395"/>
      <c r="D329" s="396"/>
      <c r="E329" s="198" t="s">
        <v>184</v>
      </c>
      <c r="F329" s="248">
        <f>F330+F331</f>
        <v>113.94999999999999</v>
      </c>
    </row>
    <row r="330" spans="1:28" ht="19.5" customHeight="1" x14ac:dyDescent="0.15">
      <c r="A330" s="392"/>
      <c r="B330" s="397" t="s">
        <v>206</v>
      </c>
      <c r="C330" s="398"/>
      <c r="D330" s="399"/>
      <c r="E330" s="189" t="s">
        <v>184</v>
      </c>
      <c r="F330" s="248">
        <v>101.52</v>
      </c>
    </row>
    <row r="331" spans="1:28" ht="19.5" customHeight="1" x14ac:dyDescent="0.15">
      <c r="A331" s="393"/>
      <c r="B331" s="397" t="s">
        <v>207</v>
      </c>
      <c r="C331" s="398"/>
      <c r="D331" s="399"/>
      <c r="E331" s="189" t="s">
        <v>184</v>
      </c>
      <c r="F331" s="248">
        <v>12.43</v>
      </c>
    </row>
    <row r="332" spans="1:28" ht="19.5" customHeight="1" thickBot="1" x14ac:dyDescent="0.2">
      <c r="A332" s="400" t="s">
        <v>205</v>
      </c>
      <c r="B332" s="401"/>
      <c r="C332" s="401"/>
      <c r="D332" s="402"/>
      <c r="E332" s="203" t="s">
        <v>184</v>
      </c>
      <c r="F332" s="247">
        <v>0</v>
      </c>
    </row>
    <row r="334" spans="1:28" ht="19.5" customHeight="1" x14ac:dyDescent="0.15">
      <c r="A334" s="88" t="s">
        <v>387</v>
      </c>
      <c r="F334" s="261" t="s">
        <v>536</v>
      </c>
    </row>
    <row r="335" spans="1:28" ht="19.5" customHeight="1" thickBot="1" x14ac:dyDescent="0.2">
      <c r="A335" s="388" t="s">
        <v>28</v>
      </c>
      <c r="B335" s="390"/>
      <c r="C335" s="390"/>
      <c r="D335" s="390"/>
      <c r="E335" s="390"/>
      <c r="F335" s="390"/>
      <c r="G335" s="390"/>
      <c r="H335" s="390"/>
      <c r="I335" s="390"/>
      <c r="J335" s="390"/>
      <c r="K335" s="390"/>
      <c r="L335" s="390"/>
      <c r="M335" s="390"/>
      <c r="N335" s="390"/>
      <c r="O335" s="390"/>
      <c r="P335" s="390"/>
      <c r="Q335" s="390"/>
      <c r="R335" s="390"/>
      <c r="S335" s="390"/>
      <c r="T335" s="390"/>
      <c r="U335" s="390"/>
      <c r="V335" s="390"/>
      <c r="W335" s="390"/>
      <c r="X335" s="390"/>
      <c r="Y335" s="390"/>
      <c r="Z335" s="390"/>
      <c r="AA335" s="390"/>
    </row>
    <row r="336" spans="1:28" ht="19.5" customHeight="1" x14ac:dyDescent="0.15">
      <c r="A336" s="185" t="s">
        <v>180</v>
      </c>
      <c r="B336" s="186"/>
      <c r="C336" s="186"/>
      <c r="D336" s="186"/>
      <c r="E336" s="186"/>
      <c r="F336" s="90" t="s">
        <v>181</v>
      </c>
      <c r="G336" s="91"/>
      <c r="H336" s="91"/>
      <c r="I336" s="91"/>
      <c r="J336" s="91"/>
      <c r="K336" s="91"/>
      <c r="L336" s="91"/>
      <c r="M336" s="91"/>
      <c r="N336" s="91"/>
      <c r="O336" s="91"/>
      <c r="P336" s="91"/>
      <c r="Q336" s="260"/>
      <c r="R336" s="92"/>
      <c r="S336" s="91"/>
      <c r="T336" s="91"/>
      <c r="U336" s="91"/>
      <c r="V336" s="91"/>
      <c r="W336" s="91"/>
      <c r="X336" s="91"/>
      <c r="Y336" s="91"/>
      <c r="Z336" s="91"/>
      <c r="AA336" s="259" t="s">
        <v>182</v>
      </c>
      <c r="AB336" s="93"/>
    </row>
    <row r="337" spans="1:28" ht="19.5" customHeight="1" x14ac:dyDescent="0.15">
      <c r="A337" s="187" t="s">
        <v>183</v>
      </c>
      <c r="B337" s="188"/>
      <c r="C337" s="188"/>
      <c r="D337" s="188"/>
      <c r="E337" s="189" t="s">
        <v>184</v>
      </c>
      <c r="F337" s="240">
        <f>F339+F373+F376</f>
        <v>7615.4399999999987</v>
      </c>
      <c r="G337" s="256" t="s">
        <v>185</v>
      </c>
      <c r="H337" s="256" t="s">
        <v>186</v>
      </c>
      <c r="I337" s="256" t="s">
        <v>187</v>
      </c>
      <c r="J337" s="256" t="s">
        <v>188</v>
      </c>
      <c r="K337" s="256" t="s">
        <v>228</v>
      </c>
      <c r="L337" s="256" t="s">
        <v>229</v>
      </c>
      <c r="M337" s="256" t="s">
        <v>230</v>
      </c>
      <c r="N337" s="256" t="s">
        <v>231</v>
      </c>
      <c r="O337" s="256" t="s">
        <v>232</v>
      </c>
      <c r="P337" s="256" t="s">
        <v>233</v>
      </c>
      <c r="Q337" s="258" t="s">
        <v>234</v>
      </c>
      <c r="R337" s="257" t="s">
        <v>235</v>
      </c>
      <c r="S337" s="256" t="s">
        <v>236</v>
      </c>
      <c r="T337" s="256" t="s">
        <v>237</v>
      </c>
      <c r="U337" s="256" t="s">
        <v>238</v>
      </c>
      <c r="V337" s="256" t="s">
        <v>239</v>
      </c>
      <c r="W337" s="256" t="s">
        <v>42</v>
      </c>
      <c r="X337" s="256" t="s">
        <v>147</v>
      </c>
      <c r="Y337" s="256" t="s">
        <v>148</v>
      </c>
      <c r="Z337" s="256" t="s">
        <v>149</v>
      </c>
      <c r="AA337" s="253"/>
      <c r="AB337" s="93"/>
    </row>
    <row r="338" spans="1:28" ht="19.5" customHeight="1" x14ac:dyDescent="0.15">
      <c r="A338" s="190"/>
      <c r="B338" s="191"/>
      <c r="C338" s="191"/>
      <c r="D338" s="191"/>
      <c r="E338" s="189" t="s">
        <v>150</v>
      </c>
      <c r="F338" s="240">
        <f>F340</f>
        <v>1588.0740000000001</v>
      </c>
      <c r="G338" s="254"/>
      <c r="H338" s="254"/>
      <c r="I338" s="254"/>
      <c r="J338" s="254"/>
      <c r="K338" s="254"/>
      <c r="L338" s="254"/>
      <c r="M338" s="254"/>
      <c r="N338" s="254"/>
      <c r="O338" s="254"/>
      <c r="P338" s="254"/>
      <c r="Q338" s="255"/>
      <c r="R338" s="94"/>
      <c r="S338" s="254"/>
      <c r="T338" s="254"/>
      <c r="U338" s="254"/>
      <c r="V338" s="254"/>
      <c r="W338" s="254"/>
      <c r="X338" s="254"/>
      <c r="Y338" s="254"/>
      <c r="Z338" s="254"/>
      <c r="AA338" s="253" t="s">
        <v>151</v>
      </c>
      <c r="AB338" s="93"/>
    </row>
    <row r="339" spans="1:28" ht="19.5" customHeight="1" x14ac:dyDescent="0.15">
      <c r="A339" s="192"/>
      <c r="B339" s="193" t="s">
        <v>152</v>
      </c>
      <c r="C339" s="188"/>
      <c r="D339" s="188"/>
      <c r="E339" s="189" t="s">
        <v>184</v>
      </c>
      <c r="F339" s="240">
        <f>SUM(G339:AA339)</f>
        <v>7480.1899999999987</v>
      </c>
      <c r="G339" s="240">
        <f>G341+G359</f>
        <v>112.76</v>
      </c>
      <c r="H339" s="240">
        <f t="shared" ref="H339:AA339" si="174">H341+H359</f>
        <v>189.32999999999998</v>
      </c>
      <c r="I339" s="240">
        <f t="shared" si="174"/>
        <v>131.88999999999999</v>
      </c>
      <c r="J339" s="240">
        <f t="shared" si="174"/>
        <v>93.42</v>
      </c>
      <c r="K339" s="240">
        <f t="shared" si="174"/>
        <v>157.05000000000001</v>
      </c>
      <c r="L339" s="240">
        <f t="shared" si="174"/>
        <v>215.81</v>
      </c>
      <c r="M339" s="240">
        <f t="shared" si="174"/>
        <v>390.34000000000003</v>
      </c>
      <c r="N339" s="240">
        <f t="shared" si="174"/>
        <v>437.21</v>
      </c>
      <c r="O339" s="240">
        <f t="shared" si="174"/>
        <v>371.46999999999997</v>
      </c>
      <c r="P339" s="240">
        <f t="shared" si="174"/>
        <v>494.73999999999995</v>
      </c>
      <c r="Q339" s="240">
        <f t="shared" si="174"/>
        <v>551.56999999999994</v>
      </c>
      <c r="R339" s="240">
        <f t="shared" si="174"/>
        <v>1005.32</v>
      </c>
      <c r="S339" s="240">
        <f t="shared" si="174"/>
        <v>1226.3700000000001</v>
      </c>
      <c r="T339" s="240">
        <f t="shared" si="174"/>
        <v>1139.1300000000001</v>
      </c>
      <c r="U339" s="240">
        <f t="shared" si="174"/>
        <v>526.63</v>
      </c>
      <c r="V339" s="240">
        <f t="shared" si="174"/>
        <v>253.54999999999998</v>
      </c>
      <c r="W339" s="240">
        <f t="shared" si="174"/>
        <v>121.2</v>
      </c>
      <c r="X339" s="240">
        <f t="shared" si="174"/>
        <v>27.159999999999997</v>
      </c>
      <c r="Y339" s="240">
        <f t="shared" si="174"/>
        <v>21.03</v>
      </c>
      <c r="Z339" s="240">
        <f t="shared" si="174"/>
        <v>11.75</v>
      </c>
      <c r="AA339" s="248">
        <f t="shared" si="174"/>
        <v>2.46</v>
      </c>
      <c r="AB339" s="93"/>
    </row>
    <row r="340" spans="1:28" ht="19.5" customHeight="1" x14ac:dyDescent="0.15">
      <c r="A340" s="194"/>
      <c r="B340" s="195"/>
      <c r="C340" s="191"/>
      <c r="D340" s="191"/>
      <c r="E340" s="189" t="s">
        <v>150</v>
      </c>
      <c r="F340" s="240">
        <f>SUM(G340:AA340)</f>
        <v>1588.0740000000001</v>
      </c>
      <c r="G340" s="240">
        <f>G342+G360</f>
        <v>0</v>
      </c>
      <c r="H340" s="240">
        <f t="shared" ref="H340:AA340" si="175">H342+H360</f>
        <v>0.92300000000000093</v>
      </c>
      <c r="I340" s="240">
        <f t="shared" si="175"/>
        <v>3.59</v>
      </c>
      <c r="J340" s="240">
        <f t="shared" si="175"/>
        <v>5.532</v>
      </c>
      <c r="K340" s="240">
        <f t="shared" si="175"/>
        <v>21.385999999999999</v>
      </c>
      <c r="L340" s="240">
        <f t="shared" si="175"/>
        <v>39.060999999999993</v>
      </c>
      <c r="M340" s="240">
        <f t="shared" si="175"/>
        <v>80.047000000000097</v>
      </c>
      <c r="N340" s="240">
        <f t="shared" si="175"/>
        <v>109.60900000000011</v>
      </c>
      <c r="O340" s="240">
        <f t="shared" si="175"/>
        <v>83.801000000000002</v>
      </c>
      <c r="P340" s="240">
        <f t="shared" si="175"/>
        <v>124.62799999999999</v>
      </c>
      <c r="Q340" s="240">
        <f t="shared" si="175"/>
        <v>129.88499999999999</v>
      </c>
      <c r="R340" s="240">
        <f t="shared" si="175"/>
        <v>236.60000000000008</v>
      </c>
      <c r="S340" s="240">
        <f t="shared" si="175"/>
        <v>277.10699999999997</v>
      </c>
      <c r="T340" s="240">
        <f t="shared" si="175"/>
        <v>254.85899999999998</v>
      </c>
      <c r="U340" s="240">
        <f t="shared" si="175"/>
        <v>115.696</v>
      </c>
      <c r="V340" s="240">
        <f t="shared" si="175"/>
        <v>55.57</v>
      </c>
      <c r="W340" s="240">
        <f t="shared" si="175"/>
        <v>30.776000000000003</v>
      </c>
      <c r="X340" s="240">
        <f t="shared" si="175"/>
        <v>9.2340000000000018</v>
      </c>
      <c r="Y340" s="240">
        <f t="shared" si="175"/>
        <v>6.1709999999999994</v>
      </c>
      <c r="Z340" s="240">
        <f t="shared" si="175"/>
        <v>2.819</v>
      </c>
      <c r="AA340" s="248">
        <f t="shared" si="175"/>
        <v>0.78</v>
      </c>
      <c r="AB340" s="93"/>
    </row>
    <row r="341" spans="1:28" ht="19.5" customHeight="1" x14ac:dyDescent="0.15">
      <c r="A341" s="194"/>
      <c r="B341" s="196"/>
      <c r="C341" s="193" t="s">
        <v>152</v>
      </c>
      <c r="D341" s="188"/>
      <c r="E341" s="189" t="s">
        <v>184</v>
      </c>
      <c r="F341" s="240">
        <f t="shared" ref="F341:F372" si="176">SUM(G341:AA341)</f>
        <v>4677.3399999999992</v>
      </c>
      <c r="G341" s="240">
        <f>G343+G357</f>
        <v>110.79</v>
      </c>
      <c r="H341" s="240">
        <f t="shared" ref="H341:J341" si="177">H343+H357</f>
        <v>68.099999999999994</v>
      </c>
      <c r="I341" s="240">
        <f t="shared" si="177"/>
        <v>100.44999999999999</v>
      </c>
      <c r="J341" s="240">
        <f t="shared" si="177"/>
        <v>38.120000000000005</v>
      </c>
      <c r="K341" s="240">
        <f>K343+K357</f>
        <v>110.39</v>
      </c>
      <c r="L341" s="240">
        <f t="shared" ref="L341:AA341" si="178">L343+L357</f>
        <v>182</v>
      </c>
      <c r="M341" s="240">
        <f t="shared" si="178"/>
        <v>285.01000000000005</v>
      </c>
      <c r="N341" s="240">
        <f t="shared" si="178"/>
        <v>381.65999999999997</v>
      </c>
      <c r="O341" s="240">
        <f t="shared" si="178"/>
        <v>253.23999999999998</v>
      </c>
      <c r="P341" s="240">
        <f t="shared" si="178"/>
        <v>429.60999999999996</v>
      </c>
      <c r="Q341" s="240">
        <f t="shared" si="178"/>
        <v>415.49999999999994</v>
      </c>
      <c r="R341" s="240">
        <f t="shared" si="178"/>
        <v>713.2</v>
      </c>
      <c r="S341" s="240">
        <f t="shared" si="178"/>
        <v>709.90000000000009</v>
      </c>
      <c r="T341" s="240">
        <f t="shared" si="178"/>
        <v>547.27</v>
      </c>
      <c r="U341" s="240">
        <f t="shared" si="178"/>
        <v>187.70999999999998</v>
      </c>
      <c r="V341" s="240">
        <f t="shared" si="178"/>
        <v>66.28</v>
      </c>
      <c r="W341" s="240">
        <f t="shared" si="178"/>
        <v>43.03</v>
      </c>
      <c r="X341" s="240">
        <f t="shared" si="178"/>
        <v>21.38</v>
      </c>
      <c r="Y341" s="240">
        <f t="shared" si="178"/>
        <v>7.09</v>
      </c>
      <c r="Z341" s="240">
        <f t="shared" si="178"/>
        <v>4.1500000000000004</v>
      </c>
      <c r="AA341" s="248">
        <f t="shared" si="178"/>
        <v>2.46</v>
      </c>
      <c r="AB341" s="93"/>
    </row>
    <row r="342" spans="1:28" ht="19.5" customHeight="1" x14ac:dyDescent="0.15">
      <c r="A342" s="194"/>
      <c r="B342" s="197"/>
      <c r="C342" s="197"/>
      <c r="D342" s="191"/>
      <c r="E342" s="189" t="s">
        <v>150</v>
      </c>
      <c r="F342" s="240">
        <f t="shared" si="176"/>
        <v>1182.8360000000002</v>
      </c>
      <c r="G342" s="240">
        <f>G344+G358</f>
        <v>0</v>
      </c>
      <c r="H342" s="240">
        <f t="shared" ref="H342:AA342" si="179">H344+H358</f>
        <v>9.8000000000000004E-2</v>
      </c>
      <c r="I342" s="240">
        <f t="shared" si="179"/>
        <v>2.8559999999999999</v>
      </c>
      <c r="J342" s="240">
        <f t="shared" si="179"/>
        <v>2.7569999999999997</v>
      </c>
      <c r="K342" s="240">
        <f t="shared" si="179"/>
        <v>18.114000000000001</v>
      </c>
      <c r="L342" s="240">
        <f t="shared" si="179"/>
        <v>36.013999999999996</v>
      </c>
      <c r="M342" s="240">
        <f t="shared" si="179"/>
        <v>69.691000000000102</v>
      </c>
      <c r="N342" s="240">
        <f t="shared" si="179"/>
        <v>103.71400000000011</v>
      </c>
      <c r="O342" s="240">
        <f t="shared" si="179"/>
        <v>69.494</v>
      </c>
      <c r="P342" s="240">
        <f t="shared" si="179"/>
        <v>115.81299999999999</v>
      </c>
      <c r="Q342" s="240">
        <f t="shared" si="179"/>
        <v>109.473</v>
      </c>
      <c r="R342" s="240">
        <f t="shared" si="179"/>
        <v>192.45100000000008</v>
      </c>
      <c r="S342" s="240">
        <f t="shared" si="179"/>
        <v>197.46099999999998</v>
      </c>
      <c r="T342" s="240">
        <f t="shared" si="179"/>
        <v>155.89499999999998</v>
      </c>
      <c r="U342" s="240">
        <f t="shared" si="179"/>
        <v>58.534000000000006</v>
      </c>
      <c r="V342" s="240">
        <f t="shared" si="179"/>
        <v>21.847000000000001</v>
      </c>
      <c r="W342" s="240">
        <f t="shared" si="179"/>
        <v>15.280000000000001</v>
      </c>
      <c r="X342" s="240">
        <f t="shared" si="179"/>
        <v>8.152000000000001</v>
      </c>
      <c r="Y342" s="240">
        <f t="shared" si="179"/>
        <v>2.71</v>
      </c>
      <c r="Z342" s="240">
        <f t="shared" si="179"/>
        <v>1.702</v>
      </c>
      <c r="AA342" s="248">
        <f t="shared" si="179"/>
        <v>0.78</v>
      </c>
      <c r="AB342" s="93"/>
    </row>
    <row r="343" spans="1:28" ht="19.5" customHeight="1" x14ac:dyDescent="0.15">
      <c r="A343" s="194"/>
      <c r="B343" s="198"/>
      <c r="C343" s="189"/>
      <c r="D343" s="189" t="s">
        <v>153</v>
      </c>
      <c r="E343" s="189" t="s">
        <v>184</v>
      </c>
      <c r="F343" s="240">
        <f>SUM(G343:AA343)</f>
        <v>4582.3499999999995</v>
      </c>
      <c r="G343" s="240">
        <f>SUM(G345,G347,G349,G351,G353,G355)</f>
        <v>108.80000000000001</v>
      </c>
      <c r="H343" s="240">
        <f t="shared" ref="H343" si="180">SUM(H345,H347,H349,H351,H353,H355)</f>
        <v>57.3</v>
      </c>
      <c r="I343" s="240">
        <f>SUM(I345,I347,I349,I351,I353,I355)</f>
        <v>52.3</v>
      </c>
      <c r="J343" s="240">
        <f t="shared" ref="J343" si="181">SUM(J345,J347,J349,J351,J353,J355)</f>
        <v>32.580000000000005</v>
      </c>
      <c r="K343" s="240">
        <f>SUM(K345,K347,K349,K351,K353,K355)</f>
        <v>106.09</v>
      </c>
      <c r="L343" s="240">
        <f t="shared" ref="L343:AA343" si="182">SUM(L345,L347,L349,L351,L353,L355)</f>
        <v>166.21</v>
      </c>
      <c r="M343" s="240">
        <f t="shared" si="182"/>
        <v>280.90000000000003</v>
      </c>
      <c r="N343" s="240">
        <f t="shared" si="182"/>
        <v>381.46</v>
      </c>
      <c r="O343" s="240">
        <f t="shared" si="182"/>
        <v>253.23999999999998</v>
      </c>
      <c r="P343" s="240">
        <f t="shared" si="182"/>
        <v>428.53</v>
      </c>
      <c r="Q343" s="240">
        <f t="shared" si="182"/>
        <v>413.49999999999994</v>
      </c>
      <c r="R343" s="240">
        <f t="shared" si="182"/>
        <v>713.07</v>
      </c>
      <c r="S343" s="240">
        <f t="shared" si="182"/>
        <v>709.03000000000009</v>
      </c>
      <c r="T343" s="240">
        <f t="shared" si="182"/>
        <v>547.24</v>
      </c>
      <c r="U343" s="240">
        <f t="shared" si="182"/>
        <v>187.70999999999998</v>
      </c>
      <c r="V343" s="240">
        <f t="shared" si="182"/>
        <v>66.28</v>
      </c>
      <c r="W343" s="240">
        <f t="shared" si="182"/>
        <v>43.03</v>
      </c>
      <c r="X343" s="240">
        <f t="shared" si="182"/>
        <v>21.38</v>
      </c>
      <c r="Y343" s="240">
        <f t="shared" si="182"/>
        <v>7.09</v>
      </c>
      <c r="Z343" s="240">
        <f t="shared" si="182"/>
        <v>4.1500000000000004</v>
      </c>
      <c r="AA343" s="248">
        <f t="shared" si="182"/>
        <v>2.46</v>
      </c>
      <c r="AB343" s="93"/>
    </row>
    <row r="344" spans="1:28" ht="19.5" customHeight="1" x14ac:dyDescent="0.15">
      <c r="A344" s="194"/>
      <c r="B344" s="198" t="s">
        <v>154</v>
      </c>
      <c r="C344" s="198"/>
      <c r="D344" s="198"/>
      <c r="E344" s="189" t="s">
        <v>150</v>
      </c>
      <c r="F344" s="240">
        <f t="shared" si="176"/>
        <v>1178.3230000000003</v>
      </c>
      <c r="G344" s="240">
        <f>SUM(G346,G348,G350,G352,G354,G356)</f>
        <v>0</v>
      </c>
      <c r="H344" s="240">
        <f t="shared" ref="H344:AA344" si="183">SUM(H346,H348,H350,H352,H354,H356)</f>
        <v>0</v>
      </c>
      <c r="I344" s="240">
        <f t="shared" si="183"/>
        <v>1.6429999999999998</v>
      </c>
      <c r="J344" s="240">
        <f t="shared" si="183"/>
        <v>2.4749999999999996</v>
      </c>
      <c r="K344" s="240">
        <f t="shared" si="183"/>
        <v>17.811</v>
      </c>
      <c r="L344" s="240">
        <f t="shared" si="183"/>
        <v>34.590999999999994</v>
      </c>
      <c r="M344" s="240">
        <f t="shared" si="183"/>
        <v>69.280000000000101</v>
      </c>
      <c r="N344" s="240">
        <f t="shared" si="183"/>
        <v>103.69200000000011</v>
      </c>
      <c r="O344" s="240">
        <f t="shared" si="183"/>
        <v>69.494</v>
      </c>
      <c r="P344" s="240">
        <f t="shared" si="183"/>
        <v>115.53299999999999</v>
      </c>
      <c r="Q344" s="240">
        <f t="shared" si="183"/>
        <v>109.10299999999999</v>
      </c>
      <c r="R344" s="240">
        <f t="shared" si="183"/>
        <v>192.43300000000008</v>
      </c>
      <c r="S344" s="240">
        <f t="shared" si="183"/>
        <v>197.37299999999999</v>
      </c>
      <c r="T344" s="240">
        <f t="shared" si="183"/>
        <v>155.88999999999999</v>
      </c>
      <c r="U344" s="240">
        <f t="shared" si="183"/>
        <v>58.534000000000006</v>
      </c>
      <c r="V344" s="240">
        <f t="shared" si="183"/>
        <v>21.847000000000001</v>
      </c>
      <c r="W344" s="240">
        <f t="shared" si="183"/>
        <v>15.280000000000001</v>
      </c>
      <c r="X344" s="240">
        <f t="shared" si="183"/>
        <v>8.152000000000001</v>
      </c>
      <c r="Y344" s="240">
        <f t="shared" si="183"/>
        <v>2.71</v>
      </c>
      <c r="Z344" s="240">
        <f t="shared" si="183"/>
        <v>1.702</v>
      </c>
      <c r="AA344" s="248">
        <f t="shared" si="183"/>
        <v>0.78</v>
      </c>
      <c r="AB344" s="93"/>
    </row>
    <row r="345" spans="1:28" ht="19.5" customHeight="1" x14ac:dyDescent="0.15">
      <c r="A345" s="194" t="s">
        <v>155</v>
      </c>
      <c r="B345" s="198"/>
      <c r="C345" s="198" t="s">
        <v>10</v>
      </c>
      <c r="D345" s="189" t="s">
        <v>156</v>
      </c>
      <c r="E345" s="189" t="s">
        <v>184</v>
      </c>
      <c r="F345" s="240">
        <f t="shared" si="176"/>
        <v>2090.3299999999995</v>
      </c>
      <c r="G345" s="240">
        <v>48.84</v>
      </c>
      <c r="H345" s="240">
        <v>27.37</v>
      </c>
      <c r="I345" s="240">
        <v>19</v>
      </c>
      <c r="J345" s="240">
        <v>17.87</v>
      </c>
      <c r="K345" s="240">
        <v>104.02</v>
      </c>
      <c r="L345" s="240">
        <v>162.63</v>
      </c>
      <c r="M345" s="240">
        <v>271.37</v>
      </c>
      <c r="N345" s="240">
        <v>328.62</v>
      </c>
      <c r="O345" s="240">
        <v>170.78</v>
      </c>
      <c r="P345" s="240">
        <v>214.22</v>
      </c>
      <c r="Q345" s="240">
        <v>119.1</v>
      </c>
      <c r="R345" s="240">
        <v>178.96</v>
      </c>
      <c r="S345" s="240">
        <v>163.38</v>
      </c>
      <c r="T345" s="240">
        <v>114.05</v>
      </c>
      <c r="U345" s="240">
        <v>64.430000000000007</v>
      </c>
      <c r="V345" s="240">
        <v>30.55</v>
      </c>
      <c r="W345" s="240">
        <v>27.23</v>
      </c>
      <c r="X345" s="240">
        <v>17.27</v>
      </c>
      <c r="Y345" s="240">
        <v>5.77</v>
      </c>
      <c r="Z345" s="240">
        <v>4.1500000000000004</v>
      </c>
      <c r="AA345" s="248">
        <v>0.72</v>
      </c>
      <c r="AB345" s="93"/>
    </row>
    <row r="346" spans="1:28" ht="19.5" customHeight="1" x14ac:dyDescent="0.15">
      <c r="A346" s="194"/>
      <c r="B346" s="198"/>
      <c r="C346" s="198"/>
      <c r="D346" s="198"/>
      <c r="E346" s="189" t="s">
        <v>150</v>
      </c>
      <c r="F346" s="240">
        <f t="shared" si="176"/>
        <v>627.49600000000021</v>
      </c>
      <c r="G346" s="240">
        <v>0</v>
      </c>
      <c r="H346" s="240">
        <v>0</v>
      </c>
      <c r="I346" s="240">
        <v>0.60899999999999999</v>
      </c>
      <c r="J346" s="240">
        <v>2.1459999999999999</v>
      </c>
      <c r="K346" s="240">
        <v>17.687000000000001</v>
      </c>
      <c r="L346" s="240">
        <v>34.165999999999997</v>
      </c>
      <c r="M346" s="240">
        <v>67.898000000000096</v>
      </c>
      <c r="N346" s="240">
        <v>95.326000000000107</v>
      </c>
      <c r="O346" s="240">
        <v>54.570999999999998</v>
      </c>
      <c r="P346" s="240">
        <v>72.635999999999996</v>
      </c>
      <c r="Q346" s="240">
        <v>44.073999999999998</v>
      </c>
      <c r="R346" s="240">
        <v>67.993000000000094</v>
      </c>
      <c r="S346" s="240">
        <v>63.485999999999997</v>
      </c>
      <c r="T346" s="240">
        <v>45.4329999999999</v>
      </c>
      <c r="U346" s="240">
        <v>26.318000000000001</v>
      </c>
      <c r="V346" s="240">
        <v>12.532</v>
      </c>
      <c r="W346" s="240">
        <v>11.173</v>
      </c>
      <c r="X346" s="240">
        <v>7.0830000000000002</v>
      </c>
      <c r="Y346" s="240">
        <v>2.3660000000000001</v>
      </c>
      <c r="Z346" s="240">
        <v>1.702</v>
      </c>
      <c r="AA346" s="248">
        <v>0.29699999999999999</v>
      </c>
      <c r="AB346" s="93"/>
    </row>
    <row r="347" spans="1:28" ht="19.5" customHeight="1" x14ac:dyDescent="0.15">
      <c r="A347" s="194"/>
      <c r="B347" s="198"/>
      <c r="C347" s="198"/>
      <c r="D347" s="189" t="s">
        <v>157</v>
      </c>
      <c r="E347" s="189" t="s">
        <v>184</v>
      </c>
      <c r="F347" s="240">
        <f t="shared" si="176"/>
        <v>2163.3400000000006</v>
      </c>
      <c r="G347" s="240">
        <v>0</v>
      </c>
      <c r="H347" s="240">
        <v>0.54</v>
      </c>
      <c r="I347" s="240">
        <v>0.65</v>
      </c>
      <c r="J347" s="240">
        <v>0.89</v>
      </c>
      <c r="K347" s="240">
        <v>0.57999999999999996</v>
      </c>
      <c r="L347" s="240">
        <v>3.36</v>
      </c>
      <c r="M347" s="240">
        <v>8.56</v>
      </c>
      <c r="N347" s="240">
        <v>51.37</v>
      </c>
      <c r="O347" s="240">
        <v>80.92</v>
      </c>
      <c r="P347" s="240">
        <v>213.31</v>
      </c>
      <c r="Q347" s="240">
        <v>287.69</v>
      </c>
      <c r="R347" s="240">
        <v>493.99</v>
      </c>
      <c r="S347" s="240">
        <v>466.32</v>
      </c>
      <c r="T347" s="240">
        <v>378.93</v>
      </c>
      <c r="U347" s="240">
        <v>119.02</v>
      </c>
      <c r="V347" s="240">
        <v>35.200000000000003</v>
      </c>
      <c r="W347" s="240">
        <v>15.8</v>
      </c>
      <c r="X347" s="240">
        <v>4.1100000000000003</v>
      </c>
      <c r="Y347" s="240">
        <v>1.32</v>
      </c>
      <c r="Z347" s="240">
        <v>0</v>
      </c>
      <c r="AA347" s="248">
        <v>0.78</v>
      </c>
      <c r="AB347" s="93"/>
    </row>
    <row r="348" spans="1:28" ht="19.5" customHeight="1" x14ac:dyDescent="0.15">
      <c r="A348" s="194"/>
      <c r="B348" s="198"/>
      <c r="C348" s="198"/>
      <c r="D348" s="198"/>
      <c r="E348" s="189" t="s">
        <v>150</v>
      </c>
      <c r="F348" s="240">
        <f t="shared" si="176"/>
        <v>496.27900000000011</v>
      </c>
      <c r="G348" s="240">
        <v>0</v>
      </c>
      <c r="H348" s="240">
        <v>0</v>
      </c>
      <c r="I348" s="240">
        <v>1.7000000000000001E-2</v>
      </c>
      <c r="J348" s="240">
        <v>6.2E-2</v>
      </c>
      <c r="K348" s="240">
        <v>5.8000000000000003E-2</v>
      </c>
      <c r="L348" s="240">
        <v>0.40200000000000002</v>
      </c>
      <c r="M348" s="240">
        <v>1.1970000000000001</v>
      </c>
      <c r="N348" s="240">
        <v>8.2149999999999999</v>
      </c>
      <c r="O348" s="240">
        <v>14.568</v>
      </c>
      <c r="P348" s="240">
        <v>42.646999999999998</v>
      </c>
      <c r="Q348" s="240">
        <v>63.286000000000001</v>
      </c>
      <c r="R348" s="240">
        <v>113.633</v>
      </c>
      <c r="S348" s="240">
        <v>111.664</v>
      </c>
      <c r="T348" s="240">
        <v>94.713000000000093</v>
      </c>
      <c r="U348" s="240">
        <v>30.937000000000001</v>
      </c>
      <c r="V348" s="240">
        <v>9.1560000000000006</v>
      </c>
      <c r="W348" s="240">
        <v>4.1070000000000002</v>
      </c>
      <c r="X348" s="240">
        <v>1.069</v>
      </c>
      <c r="Y348" s="240">
        <v>0.34399999999999997</v>
      </c>
      <c r="Z348" s="240">
        <v>0</v>
      </c>
      <c r="AA348" s="248">
        <v>0.20399999999999999</v>
      </c>
      <c r="AB348" s="93"/>
    </row>
    <row r="349" spans="1:28" ht="19.5" customHeight="1" x14ac:dyDescent="0.15">
      <c r="A349" s="194"/>
      <c r="B349" s="198" t="s">
        <v>158</v>
      </c>
      <c r="C349" s="198" t="s">
        <v>159</v>
      </c>
      <c r="D349" s="189" t="s">
        <v>160</v>
      </c>
      <c r="E349" s="189" t="s">
        <v>184</v>
      </c>
      <c r="F349" s="240">
        <f t="shared" si="176"/>
        <v>0</v>
      </c>
      <c r="G349" s="240">
        <v>0</v>
      </c>
      <c r="H349" s="240">
        <v>0</v>
      </c>
      <c r="I349" s="240">
        <v>0</v>
      </c>
      <c r="J349" s="240">
        <v>0</v>
      </c>
      <c r="K349" s="240">
        <v>0</v>
      </c>
      <c r="L349" s="240">
        <v>0</v>
      </c>
      <c r="M349" s="240">
        <v>0</v>
      </c>
      <c r="N349" s="240">
        <v>0</v>
      </c>
      <c r="O349" s="240">
        <v>0</v>
      </c>
      <c r="P349" s="240">
        <v>0</v>
      </c>
      <c r="Q349" s="240">
        <v>0</v>
      </c>
      <c r="R349" s="240">
        <v>0</v>
      </c>
      <c r="S349" s="240">
        <v>0</v>
      </c>
      <c r="T349" s="240">
        <v>0</v>
      </c>
      <c r="U349" s="240">
        <v>0</v>
      </c>
      <c r="V349" s="240">
        <v>0</v>
      </c>
      <c r="W349" s="240">
        <v>0</v>
      </c>
      <c r="X349" s="240">
        <v>0</v>
      </c>
      <c r="Y349" s="240">
        <v>0</v>
      </c>
      <c r="Z349" s="240">
        <v>0</v>
      </c>
      <c r="AA349" s="248">
        <v>0</v>
      </c>
      <c r="AB349" s="93"/>
    </row>
    <row r="350" spans="1:28" ht="19.5" customHeight="1" x14ac:dyDescent="0.15">
      <c r="A350" s="194"/>
      <c r="B350" s="198"/>
      <c r="C350" s="198"/>
      <c r="D350" s="198"/>
      <c r="E350" s="189" t="s">
        <v>150</v>
      </c>
      <c r="F350" s="240">
        <f t="shared" si="176"/>
        <v>0</v>
      </c>
      <c r="G350" s="240">
        <v>0</v>
      </c>
      <c r="H350" s="240">
        <v>0</v>
      </c>
      <c r="I350" s="240">
        <v>0</v>
      </c>
      <c r="J350" s="240">
        <v>0</v>
      </c>
      <c r="K350" s="240">
        <v>0</v>
      </c>
      <c r="L350" s="240">
        <v>0</v>
      </c>
      <c r="M350" s="240">
        <v>0</v>
      </c>
      <c r="N350" s="240">
        <v>0</v>
      </c>
      <c r="O350" s="240">
        <v>0</v>
      </c>
      <c r="P350" s="240">
        <v>0</v>
      </c>
      <c r="Q350" s="240">
        <v>0</v>
      </c>
      <c r="R350" s="240">
        <v>0</v>
      </c>
      <c r="S350" s="240">
        <v>0</v>
      </c>
      <c r="T350" s="240">
        <v>0</v>
      </c>
      <c r="U350" s="240">
        <v>0</v>
      </c>
      <c r="V350" s="240">
        <v>0</v>
      </c>
      <c r="W350" s="240">
        <v>0</v>
      </c>
      <c r="X350" s="240">
        <v>0</v>
      </c>
      <c r="Y350" s="240">
        <v>0</v>
      </c>
      <c r="Z350" s="240">
        <v>0</v>
      </c>
      <c r="AA350" s="248">
        <v>0</v>
      </c>
      <c r="AB350" s="93"/>
    </row>
    <row r="351" spans="1:28" ht="19.5" customHeight="1" x14ac:dyDescent="0.15">
      <c r="A351" s="194"/>
      <c r="B351" s="198"/>
      <c r="C351" s="198"/>
      <c r="D351" s="189" t="s">
        <v>161</v>
      </c>
      <c r="E351" s="189" t="s">
        <v>184</v>
      </c>
      <c r="F351" s="240">
        <f t="shared" si="176"/>
        <v>16.28</v>
      </c>
      <c r="G351" s="240">
        <v>0</v>
      </c>
      <c r="H351" s="240">
        <v>0</v>
      </c>
      <c r="I351" s="240">
        <v>1.3</v>
      </c>
      <c r="J351" s="240">
        <v>12.69</v>
      </c>
      <c r="K351" s="240">
        <v>1.23</v>
      </c>
      <c r="L351" s="240">
        <v>0.1</v>
      </c>
      <c r="M351" s="240">
        <v>0</v>
      </c>
      <c r="N351" s="240">
        <v>0</v>
      </c>
      <c r="O351" s="240">
        <v>0</v>
      </c>
      <c r="P351" s="240">
        <v>0</v>
      </c>
      <c r="Q351" s="240">
        <v>0</v>
      </c>
      <c r="R351" s="240">
        <v>0</v>
      </c>
      <c r="S351" s="240">
        <v>0</v>
      </c>
      <c r="T351" s="240">
        <v>0</v>
      </c>
      <c r="U351" s="240">
        <v>0</v>
      </c>
      <c r="V351" s="240">
        <v>0</v>
      </c>
      <c r="W351" s="240">
        <v>0</v>
      </c>
      <c r="X351" s="240">
        <v>0</v>
      </c>
      <c r="Y351" s="240">
        <v>0</v>
      </c>
      <c r="Z351" s="240">
        <v>0</v>
      </c>
      <c r="AA351" s="248">
        <v>0.96</v>
      </c>
      <c r="AB351" s="93"/>
    </row>
    <row r="352" spans="1:28" ht="19.5" customHeight="1" x14ac:dyDescent="0.15">
      <c r="A352" s="194"/>
      <c r="B352" s="198"/>
      <c r="C352" s="198"/>
      <c r="D352" s="198"/>
      <c r="E352" s="189" t="s">
        <v>150</v>
      </c>
      <c r="F352" s="240">
        <f t="shared" si="176"/>
        <v>0.46900000000000003</v>
      </c>
      <c r="G352" s="240">
        <v>0</v>
      </c>
      <c r="H352" s="240">
        <v>0</v>
      </c>
      <c r="I352" s="240">
        <v>0</v>
      </c>
      <c r="J352" s="240">
        <v>0.154</v>
      </c>
      <c r="K352" s="240">
        <v>3.2000000000000001E-2</v>
      </c>
      <c r="L352" s="240">
        <v>4.0000000000000001E-3</v>
      </c>
      <c r="M352" s="240">
        <v>0</v>
      </c>
      <c r="N352" s="240">
        <v>0</v>
      </c>
      <c r="O352" s="240">
        <v>0</v>
      </c>
      <c r="P352" s="240">
        <v>0</v>
      </c>
      <c r="Q352" s="240">
        <v>0</v>
      </c>
      <c r="R352" s="240">
        <v>0</v>
      </c>
      <c r="S352" s="240">
        <v>0</v>
      </c>
      <c r="T352" s="240">
        <v>0</v>
      </c>
      <c r="U352" s="240">
        <v>0</v>
      </c>
      <c r="V352" s="240">
        <v>0</v>
      </c>
      <c r="W352" s="240">
        <v>0</v>
      </c>
      <c r="X352" s="240">
        <v>0</v>
      </c>
      <c r="Y352" s="240">
        <v>0</v>
      </c>
      <c r="Z352" s="240">
        <v>0</v>
      </c>
      <c r="AA352" s="248">
        <v>0.27900000000000003</v>
      </c>
      <c r="AB352" s="93"/>
    </row>
    <row r="353" spans="1:28" ht="19.5" customHeight="1" x14ac:dyDescent="0.15">
      <c r="A353" s="194"/>
      <c r="B353" s="198"/>
      <c r="C353" s="198" t="s">
        <v>162</v>
      </c>
      <c r="D353" s="189" t="s">
        <v>163</v>
      </c>
      <c r="E353" s="189" t="s">
        <v>184</v>
      </c>
      <c r="F353" s="240">
        <f t="shared" si="176"/>
        <v>311.20999999999998</v>
      </c>
      <c r="G353" s="240">
        <v>59.96</v>
      </c>
      <c r="H353" s="240">
        <v>29.39</v>
      </c>
      <c r="I353" s="240">
        <v>31.35</v>
      </c>
      <c r="J353" s="240">
        <v>1.1299999999999999</v>
      </c>
      <c r="K353" s="240">
        <v>0.26</v>
      </c>
      <c r="L353" s="240">
        <v>0.12</v>
      </c>
      <c r="M353" s="240">
        <v>0.97</v>
      </c>
      <c r="N353" s="240">
        <v>0.28000000000000003</v>
      </c>
      <c r="O353" s="240">
        <v>1.54</v>
      </c>
      <c r="P353" s="240">
        <v>1</v>
      </c>
      <c r="Q353" s="240">
        <v>6.71</v>
      </c>
      <c r="R353" s="240">
        <v>40.119999999999997</v>
      </c>
      <c r="S353" s="240">
        <v>79.33</v>
      </c>
      <c r="T353" s="240">
        <v>54.26</v>
      </c>
      <c r="U353" s="240">
        <v>4.26</v>
      </c>
      <c r="V353" s="240">
        <v>0.53</v>
      </c>
      <c r="W353" s="240">
        <v>0</v>
      </c>
      <c r="X353" s="240">
        <v>0</v>
      </c>
      <c r="Y353" s="240">
        <v>0</v>
      </c>
      <c r="Z353" s="240">
        <v>0</v>
      </c>
      <c r="AA353" s="248">
        <v>0</v>
      </c>
      <c r="AB353" s="93"/>
    </row>
    <row r="354" spans="1:28" ht="19.5" customHeight="1" x14ac:dyDescent="0.15">
      <c r="A354" s="194"/>
      <c r="B354" s="198" t="s">
        <v>20</v>
      </c>
      <c r="C354" s="198"/>
      <c r="D354" s="198"/>
      <c r="E354" s="189" t="s">
        <v>150</v>
      </c>
      <c r="F354" s="240">
        <f t="shared" si="176"/>
        <v>53.987000000000002</v>
      </c>
      <c r="G354" s="240">
        <v>0</v>
      </c>
      <c r="H354" s="240">
        <v>0</v>
      </c>
      <c r="I354" s="240">
        <v>1.0169999999999999</v>
      </c>
      <c r="J354" s="240">
        <v>0.113</v>
      </c>
      <c r="K354" s="240">
        <v>3.4000000000000002E-2</v>
      </c>
      <c r="L354" s="240">
        <v>1.9E-2</v>
      </c>
      <c r="M354" s="240">
        <v>0.185</v>
      </c>
      <c r="N354" s="240">
        <v>5.8999999999999997E-2</v>
      </c>
      <c r="O354" s="240">
        <v>0.35499999999999998</v>
      </c>
      <c r="P354" s="240">
        <v>0.25</v>
      </c>
      <c r="Q354" s="240">
        <v>1.7430000000000001</v>
      </c>
      <c r="R354" s="240">
        <v>10.807</v>
      </c>
      <c r="S354" s="240">
        <v>22.222999999999999</v>
      </c>
      <c r="T354" s="240">
        <v>15.744</v>
      </c>
      <c r="U354" s="240">
        <v>1.2789999999999999</v>
      </c>
      <c r="V354" s="240">
        <v>0.159</v>
      </c>
      <c r="W354" s="240">
        <v>0</v>
      </c>
      <c r="X354" s="240">
        <v>0</v>
      </c>
      <c r="Y354" s="240">
        <v>0</v>
      </c>
      <c r="Z354" s="240">
        <v>0</v>
      </c>
      <c r="AA354" s="248">
        <v>0</v>
      </c>
      <c r="AB354" s="93"/>
    </row>
    <row r="355" spans="1:28" ht="19.5" customHeight="1" x14ac:dyDescent="0.15">
      <c r="A355" s="194"/>
      <c r="B355" s="198"/>
      <c r="C355" s="198"/>
      <c r="D355" s="189" t="s">
        <v>164</v>
      </c>
      <c r="E355" s="189" t="s">
        <v>184</v>
      </c>
      <c r="F355" s="240">
        <f t="shared" si="176"/>
        <v>1.19</v>
      </c>
      <c r="G355" s="240">
        <v>0</v>
      </c>
      <c r="H355" s="240">
        <v>0</v>
      </c>
      <c r="I355" s="240">
        <v>0</v>
      </c>
      <c r="J355" s="240">
        <v>0</v>
      </c>
      <c r="K355" s="240">
        <v>0</v>
      </c>
      <c r="L355" s="240">
        <v>0</v>
      </c>
      <c r="M355" s="240">
        <v>0</v>
      </c>
      <c r="N355" s="240">
        <v>1.19</v>
      </c>
      <c r="O355" s="240">
        <v>0</v>
      </c>
      <c r="P355" s="240">
        <v>0</v>
      </c>
      <c r="Q355" s="240">
        <v>0</v>
      </c>
      <c r="R355" s="240">
        <v>0</v>
      </c>
      <c r="S355" s="240">
        <v>0</v>
      </c>
      <c r="T355" s="240">
        <v>0</v>
      </c>
      <c r="U355" s="240">
        <v>0</v>
      </c>
      <c r="V355" s="240">
        <v>0</v>
      </c>
      <c r="W355" s="240">
        <v>0</v>
      </c>
      <c r="X355" s="240">
        <v>0</v>
      </c>
      <c r="Y355" s="240">
        <v>0</v>
      </c>
      <c r="Z355" s="240">
        <v>0</v>
      </c>
      <c r="AA355" s="248">
        <v>0</v>
      </c>
      <c r="AB355" s="93"/>
    </row>
    <row r="356" spans="1:28" ht="19.5" customHeight="1" x14ac:dyDescent="0.15">
      <c r="A356" s="194" t="s">
        <v>227</v>
      </c>
      <c r="B356" s="198"/>
      <c r="C356" s="198"/>
      <c r="D356" s="198"/>
      <c r="E356" s="189" t="s">
        <v>150</v>
      </c>
      <c r="F356" s="240">
        <f t="shared" si="176"/>
        <v>9.1999999999999998E-2</v>
      </c>
      <c r="G356" s="240">
        <v>0</v>
      </c>
      <c r="H356" s="240">
        <v>0</v>
      </c>
      <c r="I356" s="240">
        <v>0</v>
      </c>
      <c r="J356" s="240">
        <v>0</v>
      </c>
      <c r="K356" s="240">
        <v>0</v>
      </c>
      <c r="L356" s="240">
        <v>0</v>
      </c>
      <c r="M356" s="240">
        <v>0</v>
      </c>
      <c r="N356" s="240">
        <v>9.1999999999999998E-2</v>
      </c>
      <c r="O356" s="240">
        <v>0</v>
      </c>
      <c r="P356" s="240">
        <v>0</v>
      </c>
      <c r="Q356" s="240">
        <v>0</v>
      </c>
      <c r="R356" s="240">
        <v>0</v>
      </c>
      <c r="S356" s="240">
        <v>0</v>
      </c>
      <c r="T356" s="240">
        <v>0</v>
      </c>
      <c r="U356" s="240">
        <v>0</v>
      </c>
      <c r="V356" s="240">
        <v>0</v>
      </c>
      <c r="W356" s="240">
        <v>0</v>
      </c>
      <c r="X356" s="240">
        <v>0</v>
      </c>
      <c r="Y356" s="240">
        <v>0</v>
      </c>
      <c r="Z356" s="240">
        <v>0</v>
      </c>
      <c r="AA356" s="248">
        <v>0</v>
      </c>
      <c r="AB356" s="93"/>
    </row>
    <row r="357" spans="1:28" ht="19.5" customHeight="1" x14ac:dyDescent="0.15">
      <c r="A357" s="194"/>
      <c r="B357" s="197"/>
      <c r="C357" s="193" t="s">
        <v>165</v>
      </c>
      <c r="D357" s="188"/>
      <c r="E357" s="189" t="s">
        <v>184</v>
      </c>
      <c r="F357" s="240">
        <f t="shared" si="176"/>
        <v>94.99</v>
      </c>
      <c r="G357" s="240">
        <v>1.99</v>
      </c>
      <c r="H357" s="240">
        <v>10.8</v>
      </c>
      <c r="I357" s="240">
        <v>48.15</v>
      </c>
      <c r="J357" s="240">
        <v>5.54</v>
      </c>
      <c r="K357" s="240">
        <v>4.3</v>
      </c>
      <c r="L357" s="240">
        <v>15.79</v>
      </c>
      <c r="M357" s="240">
        <v>4.1100000000000003</v>
      </c>
      <c r="N357" s="240">
        <v>0.2</v>
      </c>
      <c r="O357" s="240">
        <v>0</v>
      </c>
      <c r="P357" s="240">
        <v>1.08</v>
      </c>
      <c r="Q357" s="240">
        <v>2</v>
      </c>
      <c r="R357" s="240">
        <v>0.13</v>
      </c>
      <c r="S357" s="240">
        <v>0.87</v>
      </c>
      <c r="T357" s="240">
        <v>0.03</v>
      </c>
      <c r="U357" s="240">
        <v>0</v>
      </c>
      <c r="V357" s="240">
        <v>0</v>
      </c>
      <c r="W357" s="240">
        <v>0</v>
      </c>
      <c r="X357" s="240">
        <v>0</v>
      </c>
      <c r="Y357" s="240">
        <v>0</v>
      </c>
      <c r="Z357" s="240">
        <v>0</v>
      </c>
      <c r="AA357" s="248">
        <v>0</v>
      </c>
      <c r="AB357" s="93"/>
    </row>
    <row r="358" spans="1:28" ht="19.5" customHeight="1" x14ac:dyDescent="0.15">
      <c r="A358" s="194"/>
      <c r="B358" s="197"/>
      <c r="C358" s="197"/>
      <c r="D358" s="191"/>
      <c r="E358" s="189" t="s">
        <v>150</v>
      </c>
      <c r="F358" s="240">
        <f t="shared" si="176"/>
        <v>4.5129999999999999</v>
      </c>
      <c r="G358" s="240">
        <v>0</v>
      </c>
      <c r="H358" s="240">
        <v>9.8000000000000004E-2</v>
      </c>
      <c r="I358" s="240">
        <v>1.2130000000000001</v>
      </c>
      <c r="J358" s="240">
        <v>0.28199999999999997</v>
      </c>
      <c r="K358" s="240">
        <v>0.30299999999999999</v>
      </c>
      <c r="L358" s="240">
        <v>1.423</v>
      </c>
      <c r="M358" s="240">
        <v>0.41099999999999998</v>
      </c>
      <c r="N358" s="240">
        <v>2.1999999999999999E-2</v>
      </c>
      <c r="O358" s="240">
        <v>0</v>
      </c>
      <c r="P358" s="240">
        <v>0.28000000000000003</v>
      </c>
      <c r="Q358" s="240">
        <v>0.37</v>
      </c>
      <c r="R358" s="240">
        <v>1.7999999999999999E-2</v>
      </c>
      <c r="S358" s="240">
        <v>8.7999999999999995E-2</v>
      </c>
      <c r="T358" s="240">
        <v>5.0000000000000001E-3</v>
      </c>
      <c r="U358" s="240">
        <v>0</v>
      </c>
      <c r="V358" s="240">
        <v>0</v>
      </c>
      <c r="W358" s="240">
        <v>0</v>
      </c>
      <c r="X358" s="240">
        <v>0</v>
      </c>
      <c r="Y358" s="240">
        <v>0</v>
      </c>
      <c r="Z358" s="240">
        <v>0</v>
      </c>
      <c r="AA358" s="248">
        <v>0</v>
      </c>
      <c r="AB358" s="93"/>
    </row>
    <row r="359" spans="1:28" ht="19.5" customHeight="1" x14ac:dyDescent="0.15">
      <c r="A359" s="194"/>
      <c r="B359" s="196"/>
      <c r="C359" s="193" t="s">
        <v>152</v>
      </c>
      <c r="D359" s="188"/>
      <c r="E359" s="189" t="s">
        <v>184</v>
      </c>
      <c r="F359" s="240">
        <f t="shared" si="176"/>
        <v>2802.8500000000004</v>
      </c>
      <c r="G359" s="240">
        <f>G361+G371</f>
        <v>1.97</v>
      </c>
      <c r="H359" s="240">
        <f t="shared" ref="H359:AA359" si="184">H361+H371</f>
        <v>121.23</v>
      </c>
      <c r="I359" s="240">
        <f t="shared" si="184"/>
        <v>31.44</v>
      </c>
      <c r="J359" s="240">
        <f t="shared" si="184"/>
        <v>55.3</v>
      </c>
      <c r="K359" s="240">
        <f t="shared" si="184"/>
        <v>46.66</v>
      </c>
      <c r="L359" s="240">
        <f t="shared" si="184"/>
        <v>33.81</v>
      </c>
      <c r="M359" s="240">
        <f t="shared" si="184"/>
        <v>105.33</v>
      </c>
      <c r="N359" s="240">
        <f t="shared" si="184"/>
        <v>55.55</v>
      </c>
      <c r="O359" s="240">
        <f t="shared" si="184"/>
        <v>118.23</v>
      </c>
      <c r="P359" s="240">
        <f t="shared" si="184"/>
        <v>65.13</v>
      </c>
      <c r="Q359" s="240">
        <f t="shared" si="184"/>
        <v>136.07</v>
      </c>
      <c r="R359" s="240">
        <f t="shared" si="184"/>
        <v>292.12</v>
      </c>
      <c r="S359" s="240">
        <f t="shared" si="184"/>
        <v>516.47</v>
      </c>
      <c r="T359" s="240">
        <f t="shared" si="184"/>
        <v>591.86</v>
      </c>
      <c r="U359" s="240">
        <f t="shared" si="184"/>
        <v>338.92</v>
      </c>
      <c r="V359" s="240">
        <f t="shared" si="184"/>
        <v>187.26999999999998</v>
      </c>
      <c r="W359" s="240">
        <f t="shared" si="184"/>
        <v>78.17</v>
      </c>
      <c r="X359" s="240">
        <f t="shared" si="184"/>
        <v>5.7799999999999994</v>
      </c>
      <c r="Y359" s="240">
        <f t="shared" si="184"/>
        <v>13.94</v>
      </c>
      <c r="Z359" s="240">
        <f t="shared" si="184"/>
        <v>7.6</v>
      </c>
      <c r="AA359" s="248">
        <f t="shared" si="184"/>
        <v>0</v>
      </c>
      <c r="AB359" s="93"/>
    </row>
    <row r="360" spans="1:28" ht="19.5" customHeight="1" x14ac:dyDescent="0.15">
      <c r="A360" s="194"/>
      <c r="B360" s="197"/>
      <c r="C360" s="197"/>
      <c r="D360" s="191"/>
      <c r="E360" s="189" t="s">
        <v>150</v>
      </c>
      <c r="F360" s="240">
        <f t="shared" si="176"/>
        <v>405.238</v>
      </c>
      <c r="G360" s="240">
        <f>G362+G372</f>
        <v>0</v>
      </c>
      <c r="H360" s="240">
        <f t="shared" ref="H360" si="185">H362+H372</f>
        <v>0.82500000000000095</v>
      </c>
      <c r="I360" s="240">
        <f>I362+I372</f>
        <v>0.73399999999999999</v>
      </c>
      <c r="J360" s="240">
        <f t="shared" ref="J360:AA360" si="186">J362+J372</f>
        <v>2.7749999999999999</v>
      </c>
      <c r="K360" s="240">
        <f t="shared" si="186"/>
        <v>3.2719999999999998</v>
      </c>
      <c r="L360" s="240">
        <f t="shared" si="186"/>
        <v>3.0470000000000002</v>
      </c>
      <c r="M360" s="240">
        <f t="shared" si="186"/>
        <v>10.356</v>
      </c>
      <c r="N360" s="240">
        <f t="shared" si="186"/>
        <v>5.8950000000000005</v>
      </c>
      <c r="O360" s="240">
        <f t="shared" si="186"/>
        <v>14.307</v>
      </c>
      <c r="P360" s="240">
        <f t="shared" si="186"/>
        <v>8.8149999999999906</v>
      </c>
      <c r="Q360" s="240">
        <f t="shared" si="186"/>
        <v>20.411999999999999</v>
      </c>
      <c r="R360" s="240">
        <f t="shared" si="186"/>
        <v>44.149000000000001</v>
      </c>
      <c r="S360" s="240">
        <f t="shared" si="186"/>
        <v>79.646000000000001</v>
      </c>
      <c r="T360" s="240">
        <f t="shared" si="186"/>
        <v>98.963999999999999</v>
      </c>
      <c r="U360" s="240">
        <f t="shared" si="186"/>
        <v>57.161999999999999</v>
      </c>
      <c r="V360" s="240">
        <f t="shared" si="186"/>
        <v>33.722999999999999</v>
      </c>
      <c r="W360" s="240">
        <f t="shared" si="186"/>
        <v>15.496</v>
      </c>
      <c r="X360" s="240">
        <f t="shared" si="186"/>
        <v>1.0820000000000001</v>
      </c>
      <c r="Y360" s="240">
        <f t="shared" si="186"/>
        <v>3.4609999999999999</v>
      </c>
      <c r="Z360" s="240">
        <f t="shared" si="186"/>
        <v>1.117</v>
      </c>
      <c r="AA360" s="248">
        <f t="shared" si="186"/>
        <v>0</v>
      </c>
      <c r="AB360" s="93"/>
    </row>
    <row r="361" spans="1:28" ht="19.5" customHeight="1" x14ac:dyDescent="0.15">
      <c r="A361" s="194"/>
      <c r="B361" s="198" t="s">
        <v>94</v>
      </c>
      <c r="C361" s="189"/>
      <c r="D361" s="189" t="s">
        <v>153</v>
      </c>
      <c r="E361" s="189" t="s">
        <v>184</v>
      </c>
      <c r="F361" s="240">
        <f t="shared" si="176"/>
        <v>492.86000000000007</v>
      </c>
      <c r="G361" s="240">
        <f>SUM(G363,G365,G367,G369)</f>
        <v>0</v>
      </c>
      <c r="H361" s="240">
        <f t="shared" ref="H361" si="187">SUM(H363,H365,H367,H369)</f>
        <v>0</v>
      </c>
      <c r="I361" s="240">
        <f>SUM(I363,I365,I367,I369)</f>
        <v>0</v>
      </c>
      <c r="J361" s="240">
        <f t="shared" ref="J361:AA361" si="188">SUM(J363,J365,J367,J369)</f>
        <v>0</v>
      </c>
      <c r="K361" s="240">
        <f t="shared" si="188"/>
        <v>0</v>
      </c>
      <c r="L361" s="240">
        <f t="shared" si="188"/>
        <v>0</v>
      </c>
      <c r="M361" s="240">
        <f t="shared" si="188"/>
        <v>0.96</v>
      </c>
      <c r="N361" s="240">
        <f t="shared" si="188"/>
        <v>1.18</v>
      </c>
      <c r="O361" s="240">
        <f t="shared" si="188"/>
        <v>2.06</v>
      </c>
      <c r="P361" s="240">
        <f t="shared" si="188"/>
        <v>5.26</v>
      </c>
      <c r="Q361" s="240">
        <f t="shared" si="188"/>
        <v>23.73</v>
      </c>
      <c r="R361" s="240">
        <f t="shared" si="188"/>
        <v>32.950000000000003</v>
      </c>
      <c r="S361" s="240">
        <f t="shared" si="188"/>
        <v>65.900000000000006</v>
      </c>
      <c r="T361" s="240">
        <f t="shared" si="188"/>
        <v>151.66999999999999</v>
      </c>
      <c r="U361" s="240">
        <f t="shared" si="188"/>
        <v>86.27</v>
      </c>
      <c r="V361" s="240">
        <f t="shared" si="188"/>
        <v>59.11</v>
      </c>
      <c r="W361" s="240">
        <f t="shared" si="188"/>
        <v>47.42</v>
      </c>
      <c r="X361" s="240">
        <f t="shared" si="188"/>
        <v>2.67</v>
      </c>
      <c r="Y361" s="240">
        <f t="shared" si="188"/>
        <v>13.68</v>
      </c>
      <c r="Z361" s="240">
        <f t="shared" si="188"/>
        <v>0</v>
      </c>
      <c r="AA361" s="252">
        <f t="shared" si="188"/>
        <v>0</v>
      </c>
      <c r="AB361" s="93"/>
    </row>
    <row r="362" spans="1:28" ht="19.5" customHeight="1" x14ac:dyDescent="0.15">
      <c r="A362" s="194"/>
      <c r="B362" s="198"/>
      <c r="C362" s="198" t="s">
        <v>10</v>
      </c>
      <c r="D362" s="198"/>
      <c r="E362" s="189" t="s">
        <v>150</v>
      </c>
      <c r="F362" s="240">
        <f t="shared" si="176"/>
        <v>112.84599999999999</v>
      </c>
      <c r="G362" s="240">
        <f>SUM(G364,G366,G368,G370)</f>
        <v>0</v>
      </c>
      <c r="H362" s="240">
        <f t="shared" ref="H362:AA362" si="189">SUM(H364,H366,H368,H370)</f>
        <v>0</v>
      </c>
      <c r="I362" s="240">
        <f t="shared" si="189"/>
        <v>0</v>
      </c>
      <c r="J362" s="240">
        <f t="shared" si="189"/>
        <v>0</v>
      </c>
      <c r="K362" s="240">
        <f t="shared" si="189"/>
        <v>0</v>
      </c>
      <c r="L362" s="240">
        <f t="shared" si="189"/>
        <v>0</v>
      </c>
      <c r="M362" s="240">
        <f t="shared" si="189"/>
        <v>9.4E-2</v>
      </c>
      <c r="N362" s="240">
        <f t="shared" si="189"/>
        <v>0.13100000000000001</v>
      </c>
      <c r="O362" s="240">
        <f t="shared" si="189"/>
        <v>0.371</v>
      </c>
      <c r="P362" s="240">
        <f t="shared" si="189"/>
        <v>1.026</v>
      </c>
      <c r="Q362" s="240">
        <f t="shared" si="189"/>
        <v>4.5129999999999999</v>
      </c>
      <c r="R362" s="240">
        <f t="shared" si="189"/>
        <v>6.8090000000000002</v>
      </c>
      <c r="S362" s="240">
        <f t="shared" si="189"/>
        <v>14.516999999999999</v>
      </c>
      <c r="T362" s="240">
        <f t="shared" si="189"/>
        <v>34.805999999999997</v>
      </c>
      <c r="U362" s="240">
        <f t="shared" si="189"/>
        <v>20.631</v>
      </c>
      <c r="V362" s="240">
        <f t="shared" si="189"/>
        <v>14.925000000000001</v>
      </c>
      <c r="W362" s="240">
        <f t="shared" si="189"/>
        <v>10.976000000000001</v>
      </c>
      <c r="X362" s="240">
        <f t="shared" si="189"/>
        <v>0.624</v>
      </c>
      <c r="Y362" s="240">
        <f t="shared" si="189"/>
        <v>3.423</v>
      </c>
      <c r="Z362" s="240">
        <f t="shared" si="189"/>
        <v>0</v>
      </c>
      <c r="AA362" s="248">
        <f t="shared" si="189"/>
        <v>0</v>
      </c>
      <c r="AB362" s="93"/>
    </row>
    <row r="363" spans="1:28" ht="19.5" customHeight="1" x14ac:dyDescent="0.15">
      <c r="A363" s="194"/>
      <c r="B363" s="198"/>
      <c r="C363" s="198"/>
      <c r="D363" s="189" t="s">
        <v>157</v>
      </c>
      <c r="E363" s="189" t="s">
        <v>184</v>
      </c>
      <c r="F363" s="240">
        <f t="shared" si="176"/>
        <v>492.86000000000007</v>
      </c>
      <c r="G363" s="240">
        <v>0</v>
      </c>
      <c r="H363" s="240">
        <v>0</v>
      </c>
      <c r="I363" s="240">
        <v>0</v>
      </c>
      <c r="J363" s="240">
        <v>0</v>
      </c>
      <c r="K363" s="240">
        <v>0</v>
      </c>
      <c r="L363" s="240">
        <v>0</v>
      </c>
      <c r="M363" s="240">
        <v>0.96</v>
      </c>
      <c r="N363" s="240">
        <v>1.18</v>
      </c>
      <c r="O363" s="240">
        <v>2.06</v>
      </c>
      <c r="P363" s="240">
        <v>5.26</v>
      </c>
      <c r="Q363" s="240">
        <v>23.73</v>
      </c>
      <c r="R363" s="240">
        <v>32.950000000000003</v>
      </c>
      <c r="S363" s="240">
        <v>65.900000000000006</v>
      </c>
      <c r="T363" s="240">
        <v>151.66999999999999</v>
      </c>
      <c r="U363" s="240">
        <v>86.27</v>
      </c>
      <c r="V363" s="240">
        <v>59.11</v>
      </c>
      <c r="W363" s="240">
        <v>47.42</v>
      </c>
      <c r="X363" s="240">
        <v>2.67</v>
      </c>
      <c r="Y363" s="240">
        <v>13.68</v>
      </c>
      <c r="Z363" s="240">
        <v>0</v>
      </c>
      <c r="AA363" s="248">
        <v>0</v>
      </c>
      <c r="AB363" s="93"/>
    </row>
    <row r="364" spans="1:28" ht="19.5" customHeight="1" x14ac:dyDescent="0.15">
      <c r="A364" s="194"/>
      <c r="B364" s="198"/>
      <c r="C364" s="198"/>
      <c r="D364" s="198"/>
      <c r="E364" s="189" t="s">
        <v>150</v>
      </c>
      <c r="F364" s="240">
        <f t="shared" si="176"/>
        <v>112.84599999999999</v>
      </c>
      <c r="G364" s="240">
        <v>0</v>
      </c>
      <c r="H364" s="240">
        <v>0</v>
      </c>
      <c r="I364" s="240">
        <v>0</v>
      </c>
      <c r="J364" s="240">
        <v>0</v>
      </c>
      <c r="K364" s="240">
        <v>0</v>
      </c>
      <c r="L364" s="240">
        <v>0</v>
      </c>
      <c r="M364" s="240">
        <v>9.4E-2</v>
      </c>
      <c r="N364" s="240">
        <v>0.13100000000000001</v>
      </c>
      <c r="O364" s="240">
        <v>0.371</v>
      </c>
      <c r="P364" s="240">
        <v>1.026</v>
      </c>
      <c r="Q364" s="240">
        <v>4.5129999999999999</v>
      </c>
      <c r="R364" s="240">
        <v>6.8090000000000002</v>
      </c>
      <c r="S364" s="240">
        <v>14.516999999999999</v>
      </c>
      <c r="T364" s="240">
        <v>34.805999999999997</v>
      </c>
      <c r="U364" s="240">
        <v>20.631</v>
      </c>
      <c r="V364" s="240">
        <v>14.925000000000001</v>
      </c>
      <c r="W364" s="240">
        <v>10.976000000000001</v>
      </c>
      <c r="X364" s="240">
        <v>0.624</v>
      </c>
      <c r="Y364" s="240">
        <v>3.423</v>
      </c>
      <c r="Z364" s="240">
        <v>0</v>
      </c>
      <c r="AA364" s="248">
        <v>0</v>
      </c>
      <c r="AB364" s="93"/>
    </row>
    <row r="365" spans="1:28" ht="19.5" customHeight="1" x14ac:dyDescent="0.15">
      <c r="A365" s="194"/>
      <c r="B365" s="198" t="s">
        <v>65</v>
      </c>
      <c r="C365" s="198" t="s">
        <v>159</v>
      </c>
      <c r="D365" s="189" t="s">
        <v>160</v>
      </c>
      <c r="E365" s="189" t="s">
        <v>184</v>
      </c>
      <c r="F365" s="240">
        <f t="shared" si="176"/>
        <v>0</v>
      </c>
      <c r="G365" s="240">
        <v>0</v>
      </c>
      <c r="H365" s="240">
        <v>0</v>
      </c>
      <c r="I365" s="240">
        <v>0</v>
      </c>
      <c r="J365" s="240">
        <v>0</v>
      </c>
      <c r="K365" s="240">
        <v>0</v>
      </c>
      <c r="L365" s="240">
        <v>0</v>
      </c>
      <c r="M365" s="240">
        <v>0</v>
      </c>
      <c r="N365" s="240">
        <v>0</v>
      </c>
      <c r="O365" s="240">
        <v>0</v>
      </c>
      <c r="P365" s="240">
        <v>0</v>
      </c>
      <c r="Q365" s="240">
        <v>0</v>
      </c>
      <c r="R365" s="240">
        <v>0</v>
      </c>
      <c r="S365" s="240">
        <v>0</v>
      </c>
      <c r="T365" s="240">
        <v>0</v>
      </c>
      <c r="U365" s="240">
        <v>0</v>
      </c>
      <c r="V365" s="240">
        <v>0</v>
      </c>
      <c r="W365" s="240">
        <v>0</v>
      </c>
      <c r="X365" s="240">
        <v>0</v>
      </c>
      <c r="Y365" s="240">
        <v>0</v>
      </c>
      <c r="Z365" s="240">
        <v>0</v>
      </c>
      <c r="AA365" s="248">
        <v>0</v>
      </c>
      <c r="AB365" s="93"/>
    </row>
    <row r="366" spans="1:28" ht="19.5" customHeight="1" x14ac:dyDescent="0.15">
      <c r="A366" s="194"/>
      <c r="B366" s="198"/>
      <c r="C366" s="198"/>
      <c r="D366" s="198"/>
      <c r="E366" s="189" t="s">
        <v>150</v>
      </c>
      <c r="F366" s="240">
        <f t="shared" si="176"/>
        <v>0</v>
      </c>
      <c r="G366" s="240">
        <v>0</v>
      </c>
      <c r="H366" s="240">
        <v>0</v>
      </c>
      <c r="I366" s="240">
        <v>0</v>
      </c>
      <c r="J366" s="240">
        <v>0</v>
      </c>
      <c r="K366" s="240">
        <v>0</v>
      </c>
      <c r="L366" s="240">
        <v>0</v>
      </c>
      <c r="M366" s="240">
        <v>0</v>
      </c>
      <c r="N366" s="240">
        <v>0</v>
      </c>
      <c r="O366" s="240">
        <v>0</v>
      </c>
      <c r="P366" s="240">
        <v>0</v>
      </c>
      <c r="Q366" s="240">
        <v>0</v>
      </c>
      <c r="R366" s="240">
        <v>0</v>
      </c>
      <c r="S366" s="240">
        <v>0</v>
      </c>
      <c r="T366" s="240">
        <v>0</v>
      </c>
      <c r="U366" s="240">
        <v>0</v>
      </c>
      <c r="V366" s="240">
        <v>0</v>
      </c>
      <c r="W366" s="240">
        <v>0</v>
      </c>
      <c r="X366" s="240">
        <v>0</v>
      </c>
      <c r="Y366" s="240">
        <v>0</v>
      </c>
      <c r="Z366" s="240">
        <v>0</v>
      </c>
      <c r="AA366" s="248">
        <v>0</v>
      </c>
      <c r="AB366" s="93"/>
    </row>
    <row r="367" spans="1:28" ht="19.5" customHeight="1" x14ac:dyDescent="0.15">
      <c r="A367" s="194" t="s">
        <v>85</v>
      </c>
      <c r="B367" s="198"/>
      <c r="C367" s="198"/>
      <c r="D367" s="189" t="s">
        <v>166</v>
      </c>
      <c r="E367" s="189" t="s">
        <v>184</v>
      </c>
      <c r="F367" s="240">
        <f t="shared" si="176"/>
        <v>0</v>
      </c>
      <c r="G367" s="240">
        <v>0</v>
      </c>
      <c r="H367" s="240">
        <v>0</v>
      </c>
      <c r="I367" s="240">
        <v>0</v>
      </c>
      <c r="J367" s="240">
        <v>0</v>
      </c>
      <c r="K367" s="240">
        <v>0</v>
      </c>
      <c r="L367" s="240">
        <v>0</v>
      </c>
      <c r="M367" s="240">
        <v>0</v>
      </c>
      <c r="N367" s="240">
        <v>0</v>
      </c>
      <c r="O367" s="240">
        <v>0</v>
      </c>
      <c r="P367" s="240">
        <v>0</v>
      </c>
      <c r="Q367" s="240">
        <v>0</v>
      </c>
      <c r="R367" s="240">
        <v>0</v>
      </c>
      <c r="S367" s="240">
        <v>0</v>
      </c>
      <c r="T367" s="240">
        <v>0</v>
      </c>
      <c r="U367" s="240">
        <v>0</v>
      </c>
      <c r="V367" s="240">
        <v>0</v>
      </c>
      <c r="W367" s="240">
        <v>0</v>
      </c>
      <c r="X367" s="240">
        <v>0</v>
      </c>
      <c r="Y367" s="240">
        <v>0</v>
      </c>
      <c r="Z367" s="240">
        <v>0</v>
      </c>
      <c r="AA367" s="248">
        <v>0</v>
      </c>
      <c r="AB367" s="93"/>
    </row>
    <row r="368" spans="1:28" ht="19.5" customHeight="1" x14ac:dyDescent="0.15">
      <c r="A368" s="194"/>
      <c r="B368" s="198"/>
      <c r="C368" s="198" t="s">
        <v>162</v>
      </c>
      <c r="D368" s="198"/>
      <c r="E368" s="189" t="s">
        <v>150</v>
      </c>
      <c r="F368" s="240">
        <f t="shared" si="176"/>
        <v>0</v>
      </c>
      <c r="G368" s="240">
        <v>0</v>
      </c>
      <c r="H368" s="240">
        <v>0</v>
      </c>
      <c r="I368" s="240">
        <v>0</v>
      </c>
      <c r="J368" s="240">
        <v>0</v>
      </c>
      <c r="K368" s="240">
        <v>0</v>
      </c>
      <c r="L368" s="240">
        <v>0</v>
      </c>
      <c r="M368" s="240">
        <v>0</v>
      </c>
      <c r="N368" s="240">
        <v>0</v>
      </c>
      <c r="O368" s="240">
        <v>0</v>
      </c>
      <c r="P368" s="240">
        <v>0</v>
      </c>
      <c r="Q368" s="240">
        <v>0</v>
      </c>
      <c r="R368" s="240">
        <v>0</v>
      </c>
      <c r="S368" s="240">
        <v>0</v>
      </c>
      <c r="T368" s="240">
        <v>0</v>
      </c>
      <c r="U368" s="240">
        <v>0</v>
      </c>
      <c r="V368" s="240">
        <v>0</v>
      </c>
      <c r="W368" s="240">
        <v>0</v>
      </c>
      <c r="X368" s="240">
        <v>0</v>
      </c>
      <c r="Y368" s="240">
        <v>0</v>
      </c>
      <c r="Z368" s="240">
        <v>0</v>
      </c>
      <c r="AA368" s="248">
        <v>0</v>
      </c>
      <c r="AB368" s="93"/>
    </row>
    <row r="369" spans="1:28" ht="19.5" customHeight="1" x14ac:dyDescent="0.15">
      <c r="A369" s="194"/>
      <c r="B369" s="198" t="s">
        <v>20</v>
      </c>
      <c r="C369" s="198"/>
      <c r="D369" s="189" t="s">
        <v>164</v>
      </c>
      <c r="E369" s="189" t="s">
        <v>184</v>
      </c>
      <c r="F369" s="240">
        <f t="shared" si="176"/>
        <v>0</v>
      </c>
      <c r="G369" s="240">
        <v>0</v>
      </c>
      <c r="H369" s="240">
        <v>0</v>
      </c>
      <c r="I369" s="240">
        <v>0</v>
      </c>
      <c r="J369" s="240">
        <v>0</v>
      </c>
      <c r="K369" s="240">
        <v>0</v>
      </c>
      <c r="L369" s="240">
        <v>0</v>
      </c>
      <c r="M369" s="240">
        <v>0</v>
      </c>
      <c r="N369" s="240">
        <v>0</v>
      </c>
      <c r="O369" s="240">
        <v>0</v>
      </c>
      <c r="P369" s="240">
        <v>0</v>
      </c>
      <c r="Q369" s="240">
        <v>0</v>
      </c>
      <c r="R369" s="240">
        <v>0</v>
      </c>
      <c r="S369" s="240">
        <v>0</v>
      </c>
      <c r="T369" s="240">
        <v>0</v>
      </c>
      <c r="U369" s="240">
        <v>0</v>
      </c>
      <c r="V369" s="240">
        <v>0</v>
      </c>
      <c r="W369" s="240">
        <v>0</v>
      </c>
      <c r="X369" s="240">
        <v>0</v>
      </c>
      <c r="Y369" s="240">
        <v>0</v>
      </c>
      <c r="Z369" s="240">
        <v>0</v>
      </c>
      <c r="AA369" s="248">
        <v>0</v>
      </c>
      <c r="AB369" s="93"/>
    </row>
    <row r="370" spans="1:28" ht="19.5" customHeight="1" x14ac:dyDescent="0.15">
      <c r="A370" s="194"/>
      <c r="B370" s="198"/>
      <c r="C370" s="198"/>
      <c r="D370" s="198"/>
      <c r="E370" s="189" t="s">
        <v>150</v>
      </c>
      <c r="F370" s="240">
        <f t="shared" si="176"/>
        <v>0</v>
      </c>
      <c r="G370" s="240">
        <v>0</v>
      </c>
      <c r="H370" s="240">
        <v>0</v>
      </c>
      <c r="I370" s="240">
        <v>0</v>
      </c>
      <c r="J370" s="240">
        <v>0</v>
      </c>
      <c r="K370" s="240">
        <v>0</v>
      </c>
      <c r="L370" s="240">
        <v>0</v>
      </c>
      <c r="M370" s="240">
        <v>0</v>
      </c>
      <c r="N370" s="240">
        <v>0</v>
      </c>
      <c r="O370" s="240">
        <v>0</v>
      </c>
      <c r="P370" s="240">
        <v>0</v>
      </c>
      <c r="Q370" s="240">
        <v>0</v>
      </c>
      <c r="R370" s="240">
        <v>0</v>
      </c>
      <c r="S370" s="240">
        <v>0</v>
      </c>
      <c r="T370" s="240">
        <v>0</v>
      </c>
      <c r="U370" s="240">
        <v>0</v>
      </c>
      <c r="V370" s="240">
        <v>0</v>
      </c>
      <c r="W370" s="240">
        <v>0</v>
      </c>
      <c r="X370" s="240">
        <v>0</v>
      </c>
      <c r="Y370" s="240">
        <v>0</v>
      </c>
      <c r="Z370" s="240">
        <v>0</v>
      </c>
      <c r="AA370" s="248">
        <v>0</v>
      </c>
      <c r="AB370" s="93"/>
    </row>
    <row r="371" spans="1:28" ht="19.5" customHeight="1" x14ac:dyDescent="0.15">
      <c r="A371" s="194"/>
      <c r="B371" s="197"/>
      <c r="C371" s="193" t="s">
        <v>165</v>
      </c>
      <c r="D371" s="188"/>
      <c r="E371" s="189" t="s">
        <v>184</v>
      </c>
      <c r="F371" s="240">
        <f t="shared" si="176"/>
        <v>2309.9900000000002</v>
      </c>
      <c r="G371" s="240">
        <v>1.97</v>
      </c>
      <c r="H371" s="240">
        <v>121.23</v>
      </c>
      <c r="I371" s="240">
        <v>31.44</v>
      </c>
      <c r="J371" s="240">
        <v>55.3</v>
      </c>
      <c r="K371" s="240">
        <v>46.66</v>
      </c>
      <c r="L371" s="240">
        <v>33.81</v>
      </c>
      <c r="M371" s="240">
        <v>104.37</v>
      </c>
      <c r="N371" s="240">
        <v>54.37</v>
      </c>
      <c r="O371" s="240">
        <v>116.17</v>
      </c>
      <c r="P371" s="240">
        <v>59.87</v>
      </c>
      <c r="Q371" s="240">
        <v>112.34</v>
      </c>
      <c r="R371" s="240">
        <v>259.17</v>
      </c>
      <c r="S371" s="240">
        <v>450.57</v>
      </c>
      <c r="T371" s="240">
        <v>440.19</v>
      </c>
      <c r="U371" s="240">
        <v>252.65</v>
      </c>
      <c r="V371" s="240">
        <v>128.16</v>
      </c>
      <c r="W371" s="240">
        <v>30.75</v>
      </c>
      <c r="X371" s="240">
        <v>3.11</v>
      </c>
      <c r="Y371" s="240">
        <v>0.26</v>
      </c>
      <c r="Z371" s="240">
        <v>7.6</v>
      </c>
      <c r="AA371" s="248">
        <v>0</v>
      </c>
      <c r="AB371" s="93"/>
    </row>
    <row r="372" spans="1:28" ht="19.5" customHeight="1" thickBot="1" x14ac:dyDescent="0.2">
      <c r="A372" s="199"/>
      <c r="B372" s="200"/>
      <c r="C372" s="200"/>
      <c r="D372" s="201"/>
      <c r="E372" s="202" t="s">
        <v>150</v>
      </c>
      <c r="F372" s="240">
        <f t="shared" si="176"/>
        <v>292.39200000000005</v>
      </c>
      <c r="G372" s="251">
        <v>0</v>
      </c>
      <c r="H372" s="250">
        <v>0.82500000000000095</v>
      </c>
      <c r="I372" s="250">
        <v>0.73399999999999999</v>
      </c>
      <c r="J372" s="250">
        <v>2.7749999999999999</v>
      </c>
      <c r="K372" s="250">
        <v>3.2719999999999998</v>
      </c>
      <c r="L372" s="250">
        <v>3.0470000000000002</v>
      </c>
      <c r="M372" s="250">
        <v>10.262</v>
      </c>
      <c r="N372" s="250">
        <v>5.7640000000000002</v>
      </c>
      <c r="O372" s="250">
        <v>13.936</v>
      </c>
      <c r="P372" s="250">
        <v>7.7889999999999899</v>
      </c>
      <c r="Q372" s="250">
        <v>15.898999999999999</v>
      </c>
      <c r="R372" s="250">
        <v>37.340000000000003</v>
      </c>
      <c r="S372" s="250">
        <v>65.129000000000005</v>
      </c>
      <c r="T372" s="250">
        <v>64.158000000000001</v>
      </c>
      <c r="U372" s="250">
        <v>36.530999999999999</v>
      </c>
      <c r="V372" s="250">
        <v>18.797999999999998</v>
      </c>
      <c r="W372" s="250">
        <v>4.5199999999999996</v>
      </c>
      <c r="X372" s="250">
        <v>0.45800000000000002</v>
      </c>
      <c r="Y372" s="250">
        <v>3.7999999999999999E-2</v>
      </c>
      <c r="Z372" s="250">
        <v>1.117</v>
      </c>
      <c r="AA372" s="249">
        <v>0</v>
      </c>
      <c r="AB372" s="93"/>
    </row>
    <row r="373" spans="1:28" ht="19.5" customHeight="1" x14ac:dyDescent="0.15">
      <c r="A373" s="391" t="s">
        <v>119</v>
      </c>
      <c r="B373" s="394" t="s">
        <v>120</v>
      </c>
      <c r="C373" s="395"/>
      <c r="D373" s="396"/>
      <c r="E373" s="198" t="s">
        <v>184</v>
      </c>
      <c r="F373" s="248">
        <f>F374+F375</f>
        <v>135.25</v>
      </c>
    </row>
    <row r="374" spans="1:28" ht="19.5" customHeight="1" x14ac:dyDescent="0.15">
      <c r="A374" s="392"/>
      <c r="B374" s="397" t="s">
        <v>206</v>
      </c>
      <c r="C374" s="398"/>
      <c r="D374" s="399"/>
      <c r="E374" s="189" t="s">
        <v>184</v>
      </c>
      <c r="F374" s="248">
        <v>133.44</v>
      </c>
    </row>
    <row r="375" spans="1:28" ht="19.5" customHeight="1" x14ac:dyDescent="0.15">
      <c r="A375" s="393"/>
      <c r="B375" s="397" t="s">
        <v>207</v>
      </c>
      <c r="C375" s="398"/>
      <c r="D375" s="399"/>
      <c r="E375" s="189" t="s">
        <v>184</v>
      </c>
      <c r="F375" s="248">
        <f>9.6-7.79</f>
        <v>1.8099999999999996</v>
      </c>
    </row>
    <row r="376" spans="1:28" ht="19.5" customHeight="1" thickBot="1" x14ac:dyDescent="0.2">
      <c r="A376" s="400" t="s">
        <v>205</v>
      </c>
      <c r="B376" s="401"/>
      <c r="C376" s="401"/>
      <c r="D376" s="402"/>
      <c r="E376" s="203" t="s">
        <v>184</v>
      </c>
      <c r="F376" s="247">
        <v>0</v>
      </c>
    </row>
    <row r="378" spans="1:28" ht="19.5" customHeight="1" x14ac:dyDescent="0.15">
      <c r="A378" s="88" t="s">
        <v>387</v>
      </c>
      <c r="F378" s="261" t="s">
        <v>535</v>
      </c>
    </row>
    <row r="379" spans="1:28" ht="19.5" customHeight="1" thickBot="1" x14ac:dyDescent="0.2">
      <c r="A379" s="388" t="s">
        <v>28</v>
      </c>
      <c r="B379" s="390"/>
      <c r="C379" s="390"/>
      <c r="D379" s="390"/>
      <c r="E379" s="390"/>
      <c r="F379" s="390"/>
      <c r="G379" s="390"/>
      <c r="H379" s="390"/>
      <c r="I379" s="390"/>
      <c r="J379" s="390"/>
      <c r="K379" s="390"/>
      <c r="L379" s="390"/>
      <c r="M379" s="390"/>
      <c r="N379" s="390"/>
      <c r="O379" s="390"/>
      <c r="P379" s="390"/>
      <c r="Q379" s="390"/>
      <c r="R379" s="390"/>
      <c r="S379" s="390"/>
      <c r="T379" s="390"/>
      <c r="U379" s="390"/>
      <c r="V379" s="390"/>
      <c r="W379" s="390"/>
      <c r="X379" s="390"/>
      <c r="Y379" s="390"/>
      <c r="Z379" s="390"/>
      <c r="AA379" s="390"/>
    </row>
    <row r="380" spans="1:28" ht="19.5" customHeight="1" x14ac:dyDescent="0.15">
      <c r="A380" s="185" t="s">
        <v>180</v>
      </c>
      <c r="B380" s="186"/>
      <c r="C380" s="186"/>
      <c r="D380" s="186"/>
      <c r="E380" s="186"/>
      <c r="F380" s="90" t="s">
        <v>181</v>
      </c>
      <c r="G380" s="91"/>
      <c r="H380" s="91"/>
      <c r="I380" s="91"/>
      <c r="J380" s="91"/>
      <c r="K380" s="91"/>
      <c r="L380" s="91"/>
      <c r="M380" s="91"/>
      <c r="N380" s="91"/>
      <c r="O380" s="91"/>
      <c r="P380" s="91"/>
      <c r="Q380" s="260"/>
      <c r="R380" s="92"/>
      <c r="S380" s="91"/>
      <c r="T380" s="91"/>
      <c r="U380" s="91"/>
      <c r="V380" s="91"/>
      <c r="W380" s="91"/>
      <c r="X380" s="91"/>
      <c r="Y380" s="91"/>
      <c r="Z380" s="91"/>
      <c r="AA380" s="259" t="s">
        <v>182</v>
      </c>
      <c r="AB380" s="93"/>
    </row>
    <row r="381" spans="1:28" ht="19.5" customHeight="1" x14ac:dyDescent="0.15">
      <c r="A381" s="187" t="s">
        <v>183</v>
      </c>
      <c r="B381" s="188"/>
      <c r="C381" s="188"/>
      <c r="D381" s="188"/>
      <c r="E381" s="189" t="s">
        <v>184</v>
      </c>
      <c r="F381" s="240">
        <f>F383+F417+F420</f>
        <v>5423.73</v>
      </c>
      <c r="G381" s="256" t="s">
        <v>185</v>
      </c>
      <c r="H381" s="256" t="s">
        <v>186</v>
      </c>
      <c r="I381" s="256" t="s">
        <v>187</v>
      </c>
      <c r="J381" s="256" t="s">
        <v>188</v>
      </c>
      <c r="K381" s="256" t="s">
        <v>228</v>
      </c>
      <c r="L381" s="256" t="s">
        <v>229</v>
      </c>
      <c r="M381" s="256" t="s">
        <v>230</v>
      </c>
      <c r="N381" s="256" t="s">
        <v>231</v>
      </c>
      <c r="O381" s="256" t="s">
        <v>232</v>
      </c>
      <c r="P381" s="256" t="s">
        <v>233</v>
      </c>
      <c r="Q381" s="258" t="s">
        <v>234</v>
      </c>
      <c r="R381" s="257" t="s">
        <v>235</v>
      </c>
      <c r="S381" s="256" t="s">
        <v>236</v>
      </c>
      <c r="T381" s="256" t="s">
        <v>237</v>
      </c>
      <c r="U381" s="256" t="s">
        <v>238</v>
      </c>
      <c r="V381" s="256" t="s">
        <v>239</v>
      </c>
      <c r="W381" s="256" t="s">
        <v>42</v>
      </c>
      <c r="X381" s="256" t="s">
        <v>147</v>
      </c>
      <c r="Y381" s="256" t="s">
        <v>148</v>
      </c>
      <c r="Z381" s="256" t="s">
        <v>149</v>
      </c>
      <c r="AA381" s="253"/>
      <c r="AB381" s="93"/>
    </row>
    <row r="382" spans="1:28" ht="19.5" customHeight="1" x14ac:dyDescent="0.15">
      <c r="A382" s="190"/>
      <c r="B382" s="191"/>
      <c r="C382" s="191"/>
      <c r="D382" s="191"/>
      <c r="E382" s="189" t="s">
        <v>150</v>
      </c>
      <c r="F382" s="240">
        <f>F384</f>
        <v>1124.9289999999999</v>
      </c>
      <c r="G382" s="254"/>
      <c r="H382" s="254"/>
      <c r="I382" s="254"/>
      <c r="J382" s="254"/>
      <c r="K382" s="254"/>
      <c r="L382" s="254"/>
      <c r="M382" s="254"/>
      <c r="N382" s="254"/>
      <c r="O382" s="254"/>
      <c r="P382" s="254"/>
      <c r="Q382" s="255"/>
      <c r="R382" s="94"/>
      <c r="S382" s="254"/>
      <c r="T382" s="254"/>
      <c r="U382" s="254"/>
      <c r="V382" s="254"/>
      <c r="W382" s="254"/>
      <c r="X382" s="254"/>
      <c r="Y382" s="254"/>
      <c r="Z382" s="254"/>
      <c r="AA382" s="253" t="s">
        <v>151</v>
      </c>
      <c r="AB382" s="93"/>
    </row>
    <row r="383" spans="1:28" ht="19.5" customHeight="1" x14ac:dyDescent="0.15">
      <c r="A383" s="192"/>
      <c r="B383" s="193" t="s">
        <v>152</v>
      </c>
      <c r="C383" s="188"/>
      <c r="D383" s="188"/>
      <c r="E383" s="189" t="s">
        <v>184</v>
      </c>
      <c r="F383" s="240">
        <f>SUM(G383:AA383)</f>
        <v>5231.3499999999995</v>
      </c>
      <c r="G383" s="240">
        <f>G385+G403</f>
        <v>8.65</v>
      </c>
      <c r="H383" s="240">
        <f t="shared" ref="H383:AA383" si="190">H385+H403</f>
        <v>16.3</v>
      </c>
      <c r="I383" s="240">
        <f t="shared" si="190"/>
        <v>39.54</v>
      </c>
      <c r="J383" s="240">
        <f t="shared" si="190"/>
        <v>104.85000000000001</v>
      </c>
      <c r="K383" s="240">
        <f t="shared" si="190"/>
        <v>48.8</v>
      </c>
      <c r="L383" s="240">
        <f t="shared" si="190"/>
        <v>117.85</v>
      </c>
      <c r="M383" s="240">
        <f t="shared" si="190"/>
        <v>359.44</v>
      </c>
      <c r="N383" s="240">
        <f t="shared" si="190"/>
        <v>375.38</v>
      </c>
      <c r="O383" s="240">
        <f t="shared" si="190"/>
        <v>730.40000000000009</v>
      </c>
      <c r="P383" s="240">
        <f t="shared" si="190"/>
        <v>882.81000000000006</v>
      </c>
      <c r="Q383" s="240">
        <f t="shared" si="190"/>
        <v>354.70000000000005</v>
      </c>
      <c r="R383" s="240">
        <f t="shared" si="190"/>
        <v>905.75</v>
      </c>
      <c r="S383" s="240">
        <f t="shared" si="190"/>
        <v>743.11999999999989</v>
      </c>
      <c r="T383" s="240">
        <f t="shared" si="190"/>
        <v>451.47</v>
      </c>
      <c r="U383" s="240">
        <f t="shared" si="190"/>
        <v>44.44</v>
      </c>
      <c r="V383" s="240">
        <f t="shared" si="190"/>
        <v>33.32</v>
      </c>
      <c r="W383" s="240">
        <f t="shared" si="190"/>
        <v>6.1099999999999994</v>
      </c>
      <c r="X383" s="240">
        <f t="shared" si="190"/>
        <v>3.01</v>
      </c>
      <c r="Y383" s="240">
        <f t="shared" si="190"/>
        <v>3</v>
      </c>
      <c r="Z383" s="240">
        <f t="shared" si="190"/>
        <v>0</v>
      </c>
      <c r="AA383" s="248">
        <f t="shared" si="190"/>
        <v>2.41</v>
      </c>
      <c r="AB383" s="93"/>
    </row>
    <row r="384" spans="1:28" ht="19.5" customHeight="1" x14ac:dyDescent="0.15">
      <c r="A384" s="194"/>
      <c r="B384" s="195"/>
      <c r="C384" s="191"/>
      <c r="D384" s="191"/>
      <c r="E384" s="189" t="s">
        <v>150</v>
      </c>
      <c r="F384" s="240">
        <f>SUM(G384:AA384)</f>
        <v>1124.9289999999999</v>
      </c>
      <c r="G384" s="240">
        <f>G386+G404</f>
        <v>0</v>
      </c>
      <c r="H384" s="240">
        <f t="shared" ref="H384:AA384" si="191">H386+H404</f>
        <v>4.0000000000000001E-3</v>
      </c>
      <c r="I384" s="240">
        <f t="shared" si="191"/>
        <v>0.877</v>
      </c>
      <c r="J384" s="240">
        <f t="shared" si="191"/>
        <v>5.5780000000000003</v>
      </c>
      <c r="K384" s="240">
        <f t="shared" si="191"/>
        <v>5.0609999999999999</v>
      </c>
      <c r="L384" s="240">
        <f t="shared" si="191"/>
        <v>18.416</v>
      </c>
      <c r="M384" s="240">
        <f t="shared" si="191"/>
        <v>51.347000000000008</v>
      </c>
      <c r="N384" s="240">
        <f t="shared" si="191"/>
        <v>75.167000000000002</v>
      </c>
      <c r="O384" s="240">
        <f t="shared" si="191"/>
        <v>176.33599999999998</v>
      </c>
      <c r="P384" s="240">
        <f t="shared" si="191"/>
        <v>219.54500000000002</v>
      </c>
      <c r="Q384" s="240">
        <f t="shared" si="191"/>
        <v>90.522999999999996</v>
      </c>
      <c r="R384" s="240">
        <f t="shared" si="191"/>
        <v>180.00900000000001</v>
      </c>
      <c r="S384" s="240">
        <f t="shared" si="191"/>
        <v>176.59799999999998</v>
      </c>
      <c r="T384" s="240">
        <f t="shared" si="191"/>
        <v>96.822000000000003</v>
      </c>
      <c r="U384" s="240">
        <f t="shared" si="191"/>
        <v>13.567</v>
      </c>
      <c r="V384" s="240">
        <f t="shared" si="191"/>
        <v>10.603999999999999</v>
      </c>
      <c r="W384" s="240">
        <f t="shared" si="191"/>
        <v>1.7619999999999998</v>
      </c>
      <c r="X384" s="240">
        <f t="shared" si="191"/>
        <v>0.56800000000000006</v>
      </c>
      <c r="Y384" s="240">
        <f t="shared" si="191"/>
        <v>1.1519999999999999</v>
      </c>
      <c r="Z384" s="240">
        <f t="shared" si="191"/>
        <v>0</v>
      </c>
      <c r="AA384" s="248">
        <f t="shared" si="191"/>
        <v>0.99299999999999999</v>
      </c>
      <c r="AB384" s="93"/>
    </row>
    <row r="385" spans="1:28" ht="19.5" customHeight="1" x14ac:dyDescent="0.15">
      <c r="A385" s="194"/>
      <c r="B385" s="196"/>
      <c r="C385" s="193" t="s">
        <v>152</v>
      </c>
      <c r="D385" s="188"/>
      <c r="E385" s="189" t="s">
        <v>184</v>
      </c>
      <c r="F385" s="240">
        <f t="shared" ref="F385:F416" si="192">SUM(G385:AA385)</f>
        <v>3164.7100000000009</v>
      </c>
      <c r="G385" s="240">
        <f>G387+G401</f>
        <v>6</v>
      </c>
      <c r="H385" s="240">
        <f t="shared" ref="H385:J385" si="193">H387+H401</f>
        <v>9.32</v>
      </c>
      <c r="I385" s="240">
        <f t="shared" si="193"/>
        <v>34.229999999999997</v>
      </c>
      <c r="J385" s="240">
        <f t="shared" si="193"/>
        <v>21.73</v>
      </c>
      <c r="K385" s="240">
        <f>K387+K401</f>
        <v>42.43</v>
      </c>
      <c r="L385" s="240">
        <f t="shared" ref="L385:AA385" si="194">L387+L401</f>
        <v>99.42</v>
      </c>
      <c r="M385" s="240">
        <f t="shared" si="194"/>
        <v>120.42</v>
      </c>
      <c r="N385" s="240">
        <f t="shared" si="194"/>
        <v>215.8</v>
      </c>
      <c r="O385" s="240">
        <f t="shared" si="194"/>
        <v>640.72</v>
      </c>
      <c r="P385" s="240">
        <f t="shared" si="194"/>
        <v>773.46</v>
      </c>
      <c r="Q385" s="240">
        <f t="shared" si="194"/>
        <v>272.8</v>
      </c>
      <c r="R385" s="240">
        <f t="shared" si="194"/>
        <v>314.51000000000005</v>
      </c>
      <c r="S385" s="240">
        <f t="shared" si="194"/>
        <v>387.71999999999997</v>
      </c>
      <c r="T385" s="240">
        <f t="shared" si="194"/>
        <v>160.35999999999999</v>
      </c>
      <c r="U385" s="240">
        <f t="shared" si="194"/>
        <v>35.229999999999997</v>
      </c>
      <c r="V385" s="240">
        <f t="shared" si="194"/>
        <v>22.009999999999998</v>
      </c>
      <c r="W385" s="240">
        <f t="shared" si="194"/>
        <v>3.57</v>
      </c>
      <c r="X385" s="240">
        <f t="shared" si="194"/>
        <v>0.09</v>
      </c>
      <c r="Y385" s="240">
        <f t="shared" si="194"/>
        <v>2.48</v>
      </c>
      <c r="Z385" s="240">
        <f t="shared" si="194"/>
        <v>0</v>
      </c>
      <c r="AA385" s="248">
        <f t="shared" si="194"/>
        <v>2.41</v>
      </c>
      <c r="AB385" s="93"/>
    </row>
    <row r="386" spans="1:28" ht="19.5" customHeight="1" x14ac:dyDescent="0.15">
      <c r="A386" s="194"/>
      <c r="B386" s="197"/>
      <c r="C386" s="197"/>
      <c r="D386" s="191"/>
      <c r="E386" s="189" t="s">
        <v>150</v>
      </c>
      <c r="F386" s="240">
        <f t="shared" si="192"/>
        <v>839.98500000000024</v>
      </c>
      <c r="G386" s="240">
        <f>G388+G402</f>
        <v>0</v>
      </c>
      <c r="H386" s="240">
        <f t="shared" ref="H386:AA386" si="195">H388+H402</f>
        <v>0</v>
      </c>
      <c r="I386" s="240">
        <f t="shared" si="195"/>
        <v>0.74199999999999999</v>
      </c>
      <c r="J386" s="240">
        <f t="shared" si="195"/>
        <v>1.4260000000000002</v>
      </c>
      <c r="K386" s="240">
        <f t="shared" si="195"/>
        <v>4.6139999999999999</v>
      </c>
      <c r="L386" s="240">
        <f t="shared" si="195"/>
        <v>16.701000000000001</v>
      </c>
      <c r="M386" s="240">
        <f t="shared" si="195"/>
        <v>27.448000000000004</v>
      </c>
      <c r="N386" s="240">
        <f t="shared" si="195"/>
        <v>57.389999999999993</v>
      </c>
      <c r="O386" s="240">
        <f t="shared" si="195"/>
        <v>165.28799999999998</v>
      </c>
      <c r="P386" s="240">
        <f t="shared" si="195"/>
        <v>204.24100000000001</v>
      </c>
      <c r="Q386" s="240">
        <f t="shared" si="195"/>
        <v>77.661999999999992</v>
      </c>
      <c r="R386" s="240">
        <f t="shared" si="195"/>
        <v>91.594999999999999</v>
      </c>
      <c r="S386" s="240">
        <f t="shared" si="195"/>
        <v>119.30499999999999</v>
      </c>
      <c r="T386" s="240">
        <f t="shared" si="195"/>
        <v>50.195999999999998</v>
      </c>
      <c r="U386" s="240">
        <f t="shared" si="195"/>
        <v>12.012</v>
      </c>
      <c r="V386" s="240">
        <f t="shared" si="195"/>
        <v>7.9290000000000003</v>
      </c>
      <c r="W386" s="240">
        <f t="shared" si="195"/>
        <v>1.3889999999999998</v>
      </c>
      <c r="X386" s="240">
        <f t="shared" si="195"/>
        <v>3.6999999999999998E-2</v>
      </c>
      <c r="Y386" s="240">
        <f t="shared" si="195"/>
        <v>1.0169999999999999</v>
      </c>
      <c r="Z386" s="240">
        <f t="shared" si="195"/>
        <v>0</v>
      </c>
      <c r="AA386" s="248">
        <f t="shared" si="195"/>
        <v>0.99299999999999999</v>
      </c>
      <c r="AB386" s="93"/>
    </row>
    <row r="387" spans="1:28" ht="19.5" customHeight="1" x14ac:dyDescent="0.15">
      <c r="A387" s="194"/>
      <c r="B387" s="198"/>
      <c r="C387" s="189"/>
      <c r="D387" s="189" t="s">
        <v>153</v>
      </c>
      <c r="E387" s="189" t="s">
        <v>184</v>
      </c>
      <c r="F387" s="240">
        <f>SUM(G387:AA387)</f>
        <v>3072.3600000000006</v>
      </c>
      <c r="G387" s="240">
        <f>SUM(G389,G391,G393,G395,G397,G399)</f>
        <v>5.77</v>
      </c>
      <c r="H387" s="240">
        <f t="shared" ref="H387" si="196">SUM(H389,H391,H393,H395,H397,H399)</f>
        <v>8.5500000000000007</v>
      </c>
      <c r="I387" s="240">
        <f>SUM(I389,I391,I393,I395,I397,I399)</f>
        <v>18.369999999999997</v>
      </c>
      <c r="J387" s="240">
        <f t="shared" ref="J387" si="197">SUM(J389,J391,J393,J395,J397,J399)</f>
        <v>6.52</v>
      </c>
      <c r="K387" s="240">
        <f>SUM(K389,K391,K393,K395,K397,K399)</f>
        <v>21.81</v>
      </c>
      <c r="L387" s="240">
        <f t="shared" ref="L387:AA387" si="198">SUM(L389,L391,L393,L395,L397,L399)</f>
        <v>64.81</v>
      </c>
      <c r="M387" s="240">
        <f t="shared" si="198"/>
        <v>119.5</v>
      </c>
      <c r="N387" s="240">
        <f t="shared" si="198"/>
        <v>214.87</v>
      </c>
      <c r="O387" s="240">
        <f t="shared" si="198"/>
        <v>640.72</v>
      </c>
      <c r="P387" s="240">
        <f t="shared" si="198"/>
        <v>773.46</v>
      </c>
      <c r="Q387" s="240">
        <f t="shared" si="198"/>
        <v>269.60000000000002</v>
      </c>
      <c r="R387" s="240">
        <f t="shared" si="198"/>
        <v>314.51000000000005</v>
      </c>
      <c r="S387" s="240">
        <f t="shared" si="198"/>
        <v>387.71999999999997</v>
      </c>
      <c r="T387" s="240">
        <f t="shared" si="198"/>
        <v>160.35999999999999</v>
      </c>
      <c r="U387" s="240">
        <f t="shared" si="198"/>
        <v>35.229999999999997</v>
      </c>
      <c r="V387" s="240">
        <f t="shared" si="198"/>
        <v>22.009999999999998</v>
      </c>
      <c r="W387" s="240">
        <f>SUM(W389,W391,W393,W395,W397,W399)</f>
        <v>3.57</v>
      </c>
      <c r="X387" s="240">
        <f t="shared" si="198"/>
        <v>0.09</v>
      </c>
      <c r="Y387" s="240">
        <f t="shared" si="198"/>
        <v>2.48</v>
      </c>
      <c r="Z387" s="240">
        <f t="shared" si="198"/>
        <v>0</v>
      </c>
      <c r="AA387" s="248">
        <f t="shared" si="198"/>
        <v>2.41</v>
      </c>
      <c r="AB387" s="93"/>
    </row>
    <row r="388" spans="1:28" ht="19.5" customHeight="1" x14ac:dyDescent="0.15">
      <c r="A388" s="194"/>
      <c r="B388" s="198" t="s">
        <v>154</v>
      </c>
      <c r="C388" s="198"/>
      <c r="D388" s="198"/>
      <c r="E388" s="189" t="s">
        <v>150</v>
      </c>
      <c r="F388" s="240">
        <f t="shared" si="192"/>
        <v>833.73100000000011</v>
      </c>
      <c r="G388" s="240">
        <f>SUM(G390,G392,G394,G396,G398,G400)</f>
        <v>0</v>
      </c>
      <c r="H388" s="240">
        <f t="shared" ref="H388:AA388" si="199">SUM(H390,H392,H394,H396,H398,H400)</f>
        <v>0</v>
      </c>
      <c r="I388" s="240">
        <f t="shared" si="199"/>
        <v>0.34399999999999997</v>
      </c>
      <c r="J388" s="240">
        <f t="shared" si="199"/>
        <v>0.66100000000000003</v>
      </c>
      <c r="K388" s="240">
        <f t="shared" si="199"/>
        <v>3.1659999999999999</v>
      </c>
      <c r="L388" s="240">
        <f t="shared" si="199"/>
        <v>13.588000000000001</v>
      </c>
      <c r="M388" s="240">
        <f t="shared" si="199"/>
        <v>27.356000000000005</v>
      </c>
      <c r="N388" s="240">
        <f t="shared" si="199"/>
        <v>57.287999999999997</v>
      </c>
      <c r="O388" s="240">
        <f t="shared" si="199"/>
        <v>165.28799999999998</v>
      </c>
      <c r="P388" s="240">
        <f t="shared" si="199"/>
        <v>204.24100000000001</v>
      </c>
      <c r="Q388" s="240">
        <f t="shared" si="199"/>
        <v>77.325999999999993</v>
      </c>
      <c r="R388" s="240">
        <f t="shared" si="199"/>
        <v>91.594999999999999</v>
      </c>
      <c r="S388" s="240">
        <f t="shared" si="199"/>
        <v>119.30499999999999</v>
      </c>
      <c r="T388" s="240">
        <f t="shared" si="199"/>
        <v>50.195999999999998</v>
      </c>
      <c r="U388" s="240">
        <f t="shared" si="199"/>
        <v>12.012</v>
      </c>
      <c r="V388" s="240">
        <f t="shared" si="199"/>
        <v>7.9290000000000003</v>
      </c>
      <c r="W388" s="240">
        <f t="shared" si="199"/>
        <v>1.3889999999999998</v>
      </c>
      <c r="X388" s="240">
        <f t="shared" si="199"/>
        <v>3.6999999999999998E-2</v>
      </c>
      <c r="Y388" s="240">
        <f t="shared" si="199"/>
        <v>1.0169999999999999</v>
      </c>
      <c r="Z388" s="240">
        <f t="shared" si="199"/>
        <v>0</v>
      </c>
      <c r="AA388" s="248">
        <f t="shared" si="199"/>
        <v>0.99299999999999999</v>
      </c>
      <c r="AB388" s="93"/>
    </row>
    <row r="389" spans="1:28" ht="19.5" customHeight="1" x14ac:dyDescent="0.15">
      <c r="A389" s="194" t="s">
        <v>155</v>
      </c>
      <c r="B389" s="198"/>
      <c r="C389" s="198" t="s">
        <v>10</v>
      </c>
      <c r="D389" s="189" t="s">
        <v>156</v>
      </c>
      <c r="E389" s="189" t="s">
        <v>184</v>
      </c>
      <c r="F389" s="240">
        <f t="shared" si="192"/>
        <v>1594.19</v>
      </c>
      <c r="G389" s="240">
        <v>4.59</v>
      </c>
      <c r="H389" s="240">
        <v>4.37</v>
      </c>
      <c r="I389" s="240">
        <v>12.57</v>
      </c>
      <c r="J389" s="240">
        <v>2.64</v>
      </c>
      <c r="K389" s="240">
        <v>14.67</v>
      </c>
      <c r="L389" s="240">
        <v>64.5</v>
      </c>
      <c r="M389" s="240">
        <v>89.83</v>
      </c>
      <c r="N389" s="240">
        <v>174.28</v>
      </c>
      <c r="O389" s="240">
        <v>356.56</v>
      </c>
      <c r="P389" s="240">
        <v>352.98</v>
      </c>
      <c r="Q389" s="240">
        <v>119.74</v>
      </c>
      <c r="R389" s="240">
        <v>125.43</v>
      </c>
      <c r="S389" s="240">
        <v>167.06</v>
      </c>
      <c r="T389" s="240">
        <v>63.25</v>
      </c>
      <c r="U389" s="240">
        <v>18.989999999999998</v>
      </c>
      <c r="V389" s="240">
        <v>14.68</v>
      </c>
      <c r="W389" s="240">
        <v>3.07</v>
      </c>
      <c r="X389" s="240">
        <v>0.09</v>
      </c>
      <c r="Y389" s="240">
        <v>2.48</v>
      </c>
      <c r="Z389" s="240">
        <v>0</v>
      </c>
      <c r="AA389" s="248">
        <v>2.41</v>
      </c>
      <c r="AB389" s="93"/>
    </row>
    <row r="390" spans="1:28" ht="19.5" customHeight="1" x14ac:dyDescent="0.15">
      <c r="A390" s="194"/>
      <c r="B390" s="198"/>
      <c r="C390" s="198"/>
      <c r="D390" s="198"/>
      <c r="E390" s="189" t="s">
        <v>150</v>
      </c>
      <c r="F390" s="240">
        <f t="shared" si="192"/>
        <v>522.96900000000016</v>
      </c>
      <c r="G390" s="240">
        <v>0</v>
      </c>
      <c r="H390" s="240">
        <v>0</v>
      </c>
      <c r="I390" s="240">
        <v>0.28699999999999998</v>
      </c>
      <c r="J390" s="240">
        <v>0.317</v>
      </c>
      <c r="K390" s="240">
        <v>2.496</v>
      </c>
      <c r="L390" s="240">
        <v>13.551</v>
      </c>
      <c r="M390" s="240">
        <v>22.481000000000002</v>
      </c>
      <c r="N390" s="240">
        <v>50.555</v>
      </c>
      <c r="O390" s="240">
        <v>114.09699999999999</v>
      </c>
      <c r="P390" s="240">
        <v>119.887</v>
      </c>
      <c r="Q390" s="240">
        <v>44.311999999999998</v>
      </c>
      <c r="R390" s="240">
        <v>47.610999999999997</v>
      </c>
      <c r="S390" s="240">
        <v>64.957999999999998</v>
      </c>
      <c r="T390" s="240">
        <v>25.3</v>
      </c>
      <c r="U390" s="240">
        <v>7.7880000000000003</v>
      </c>
      <c r="V390" s="240">
        <v>6.0229999999999997</v>
      </c>
      <c r="W390" s="240">
        <v>1.2589999999999999</v>
      </c>
      <c r="X390" s="240">
        <v>3.6999999999999998E-2</v>
      </c>
      <c r="Y390" s="240">
        <v>1.0169999999999999</v>
      </c>
      <c r="Z390" s="240">
        <v>0</v>
      </c>
      <c r="AA390" s="248">
        <v>0.99299999999999999</v>
      </c>
      <c r="AB390" s="93"/>
    </row>
    <row r="391" spans="1:28" ht="19.5" customHeight="1" x14ac:dyDescent="0.15">
      <c r="A391" s="194"/>
      <c r="B391" s="198"/>
      <c r="C391" s="198"/>
      <c r="D391" s="189" t="s">
        <v>157</v>
      </c>
      <c r="E391" s="189" t="s">
        <v>184</v>
      </c>
      <c r="F391" s="240">
        <f t="shared" si="192"/>
        <v>1374.57</v>
      </c>
      <c r="G391" s="240">
        <v>0</v>
      </c>
      <c r="H391" s="240">
        <v>0.93</v>
      </c>
      <c r="I391" s="240">
        <v>0.53</v>
      </c>
      <c r="J391" s="240">
        <v>0</v>
      </c>
      <c r="K391" s="240">
        <v>6.55</v>
      </c>
      <c r="L391" s="240">
        <v>0.31</v>
      </c>
      <c r="M391" s="240">
        <v>14.78</v>
      </c>
      <c r="N391" s="240">
        <v>35.83</v>
      </c>
      <c r="O391" s="240">
        <v>283.33999999999997</v>
      </c>
      <c r="P391" s="240">
        <v>415.24</v>
      </c>
      <c r="Q391" s="240">
        <v>148.81</v>
      </c>
      <c r="R391" s="240">
        <v>177.03</v>
      </c>
      <c r="S391" s="240">
        <v>185.73</v>
      </c>
      <c r="T391" s="240">
        <v>82.35</v>
      </c>
      <c r="U391" s="240">
        <v>16.239999999999998</v>
      </c>
      <c r="V391" s="240">
        <v>6.9</v>
      </c>
      <c r="W391" s="240">
        <v>0</v>
      </c>
      <c r="X391" s="240">
        <v>0</v>
      </c>
      <c r="Y391" s="240">
        <v>0</v>
      </c>
      <c r="Z391" s="240">
        <v>0</v>
      </c>
      <c r="AA391" s="248">
        <v>0</v>
      </c>
      <c r="AB391" s="93"/>
    </row>
    <row r="392" spans="1:28" ht="19.5" customHeight="1" x14ac:dyDescent="0.15">
      <c r="A392" s="194"/>
      <c r="B392" s="198"/>
      <c r="C392" s="198"/>
      <c r="D392" s="198"/>
      <c r="E392" s="189" t="s">
        <v>150</v>
      </c>
      <c r="F392" s="240">
        <f t="shared" si="192"/>
        <v>287.21999999999997</v>
      </c>
      <c r="G392" s="240">
        <v>0</v>
      </c>
      <c r="H392" s="240">
        <v>0</v>
      </c>
      <c r="I392" s="240">
        <v>0</v>
      </c>
      <c r="J392" s="240">
        <v>0</v>
      </c>
      <c r="K392" s="240">
        <v>0.65500000000000003</v>
      </c>
      <c r="L392" s="240">
        <v>3.6999999999999998E-2</v>
      </c>
      <c r="M392" s="240">
        <v>2.0699999999999998</v>
      </c>
      <c r="N392" s="240">
        <v>5.7329999999999997</v>
      </c>
      <c r="O392" s="240">
        <v>51.002000000000002</v>
      </c>
      <c r="P392" s="240">
        <v>83.043000000000006</v>
      </c>
      <c r="Q392" s="240">
        <v>32.74</v>
      </c>
      <c r="R392" s="240">
        <v>40.729999999999997</v>
      </c>
      <c r="S392" s="240">
        <v>44.576999999999998</v>
      </c>
      <c r="T392" s="240">
        <v>20.614999999999998</v>
      </c>
      <c r="U392" s="240">
        <v>4.2240000000000002</v>
      </c>
      <c r="V392" s="240">
        <v>1.794</v>
      </c>
      <c r="W392" s="240">
        <v>0</v>
      </c>
      <c r="X392" s="240">
        <v>0</v>
      </c>
      <c r="Y392" s="240">
        <v>0</v>
      </c>
      <c r="Z392" s="240">
        <v>0</v>
      </c>
      <c r="AA392" s="248">
        <v>0</v>
      </c>
      <c r="AB392" s="93"/>
    </row>
    <row r="393" spans="1:28" ht="19.5" customHeight="1" x14ac:dyDescent="0.15">
      <c r="A393" s="194"/>
      <c r="B393" s="198" t="s">
        <v>158</v>
      </c>
      <c r="C393" s="198" t="s">
        <v>159</v>
      </c>
      <c r="D393" s="189" t="s">
        <v>160</v>
      </c>
      <c r="E393" s="189" t="s">
        <v>184</v>
      </c>
      <c r="F393" s="240">
        <f>SUM(G393:AA393)</f>
        <v>0.92999999999999994</v>
      </c>
      <c r="G393" s="240">
        <v>0</v>
      </c>
      <c r="H393" s="240">
        <v>0</v>
      </c>
      <c r="I393" s="240">
        <v>0</v>
      </c>
      <c r="J393" s="240">
        <v>0</v>
      </c>
      <c r="K393" s="240">
        <v>0</v>
      </c>
      <c r="L393" s="240">
        <v>0</v>
      </c>
      <c r="M393" s="240">
        <v>0</v>
      </c>
      <c r="N393" s="240">
        <v>0</v>
      </c>
      <c r="O393" s="240">
        <v>0</v>
      </c>
      <c r="P393" s="240">
        <v>0</v>
      </c>
      <c r="Q393" s="240">
        <v>0</v>
      </c>
      <c r="R393" s="240">
        <v>0</v>
      </c>
      <c r="S393" s="240">
        <v>0</v>
      </c>
      <c r="T393" s="240">
        <v>0</v>
      </c>
      <c r="U393" s="240">
        <v>0</v>
      </c>
      <c r="V393" s="240">
        <v>0.43</v>
      </c>
      <c r="W393" s="240">
        <v>0.5</v>
      </c>
      <c r="X393" s="240">
        <v>0</v>
      </c>
      <c r="Y393" s="240">
        <v>0</v>
      </c>
      <c r="Z393" s="240">
        <v>0</v>
      </c>
      <c r="AA393" s="248">
        <v>0</v>
      </c>
      <c r="AB393" s="93"/>
    </row>
    <row r="394" spans="1:28" ht="19.5" customHeight="1" x14ac:dyDescent="0.15">
      <c r="A394" s="194"/>
      <c r="B394" s="198"/>
      <c r="C394" s="198"/>
      <c r="D394" s="198"/>
      <c r="E394" s="189" t="s">
        <v>150</v>
      </c>
      <c r="F394" s="240">
        <f t="shared" si="192"/>
        <v>0.24199999999999999</v>
      </c>
      <c r="G394" s="240">
        <v>0</v>
      </c>
      <c r="H394" s="240">
        <v>0</v>
      </c>
      <c r="I394" s="240">
        <v>0</v>
      </c>
      <c r="J394" s="240">
        <v>0</v>
      </c>
      <c r="K394" s="240">
        <v>0</v>
      </c>
      <c r="L394" s="240">
        <v>0</v>
      </c>
      <c r="M394" s="240">
        <v>0</v>
      </c>
      <c r="N394" s="240">
        <v>0</v>
      </c>
      <c r="O394" s="240">
        <v>0</v>
      </c>
      <c r="P394" s="240">
        <v>0</v>
      </c>
      <c r="Q394" s="240">
        <v>0</v>
      </c>
      <c r="R394" s="240">
        <v>0</v>
      </c>
      <c r="S394" s="240">
        <v>0</v>
      </c>
      <c r="T394" s="240">
        <v>0</v>
      </c>
      <c r="U394" s="240">
        <v>0</v>
      </c>
      <c r="V394" s="240">
        <v>0.112</v>
      </c>
      <c r="W394" s="240">
        <v>0.13</v>
      </c>
      <c r="X394" s="240">
        <v>0</v>
      </c>
      <c r="Y394" s="240">
        <v>0</v>
      </c>
      <c r="Z394" s="240">
        <v>0</v>
      </c>
      <c r="AA394" s="248">
        <v>0</v>
      </c>
      <c r="AB394" s="93"/>
    </row>
    <row r="395" spans="1:28" ht="19.5" customHeight="1" x14ac:dyDescent="0.15">
      <c r="A395" s="194"/>
      <c r="B395" s="198"/>
      <c r="C395" s="198"/>
      <c r="D395" s="189" t="s">
        <v>161</v>
      </c>
      <c r="E395" s="189" t="s">
        <v>184</v>
      </c>
      <c r="F395" s="240">
        <f t="shared" si="192"/>
        <v>5.1099999999999994</v>
      </c>
      <c r="G395" s="240">
        <v>0</v>
      </c>
      <c r="H395" s="240">
        <v>0.86</v>
      </c>
      <c r="I395" s="240">
        <v>3.78</v>
      </c>
      <c r="J395" s="240">
        <v>0.25</v>
      </c>
      <c r="K395" s="240">
        <v>0</v>
      </c>
      <c r="L395" s="240">
        <v>0</v>
      </c>
      <c r="M395" s="240">
        <v>0</v>
      </c>
      <c r="N395" s="240">
        <v>0</v>
      </c>
      <c r="O395" s="240">
        <v>0</v>
      </c>
      <c r="P395" s="240">
        <v>0</v>
      </c>
      <c r="Q395" s="240">
        <v>0</v>
      </c>
      <c r="R395" s="240">
        <v>0</v>
      </c>
      <c r="S395" s="240">
        <v>0.22</v>
      </c>
      <c r="T395" s="240">
        <v>0</v>
      </c>
      <c r="U395" s="240">
        <v>0</v>
      </c>
      <c r="V395" s="240">
        <v>0</v>
      </c>
      <c r="W395" s="240">
        <v>0</v>
      </c>
      <c r="X395" s="240">
        <v>0</v>
      </c>
      <c r="Y395" s="240">
        <v>0</v>
      </c>
      <c r="Z395" s="240">
        <v>0</v>
      </c>
      <c r="AA395" s="248">
        <v>0</v>
      </c>
      <c r="AB395" s="93"/>
    </row>
    <row r="396" spans="1:28" ht="19.5" customHeight="1" x14ac:dyDescent="0.15">
      <c r="A396" s="194"/>
      <c r="B396" s="198"/>
      <c r="C396" s="198"/>
      <c r="D396" s="198"/>
      <c r="E396" s="189" t="s">
        <v>150</v>
      </c>
      <c r="F396" s="240">
        <f t="shared" si="192"/>
        <v>5.3000000000000005E-2</v>
      </c>
      <c r="G396" s="240">
        <v>0</v>
      </c>
      <c r="H396" s="240">
        <v>0</v>
      </c>
      <c r="I396" s="240">
        <v>0</v>
      </c>
      <c r="J396" s="240">
        <v>3.0000000000000001E-3</v>
      </c>
      <c r="K396" s="240">
        <v>0</v>
      </c>
      <c r="L396" s="240">
        <v>0</v>
      </c>
      <c r="M396" s="240">
        <v>0</v>
      </c>
      <c r="N396" s="240">
        <v>0</v>
      </c>
      <c r="O396" s="240">
        <v>0</v>
      </c>
      <c r="P396" s="240">
        <v>0</v>
      </c>
      <c r="Q396" s="240">
        <v>0</v>
      </c>
      <c r="R396" s="240">
        <v>0</v>
      </c>
      <c r="S396" s="240">
        <v>0.05</v>
      </c>
      <c r="T396" s="240">
        <v>0</v>
      </c>
      <c r="U396" s="240">
        <v>0</v>
      </c>
      <c r="V396" s="240">
        <v>0</v>
      </c>
      <c r="W396" s="240">
        <v>0</v>
      </c>
      <c r="X396" s="240">
        <v>0</v>
      </c>
      <c r="Y396" s="240">
        <v>0</v>
      </c>
      <c r="Z396" s="240">
        <v>0</v>
      </c>
      <c r="AA396" s="248">
        <v>0</v>
      </c>
      <c r="AB396" s="93"/>
    </row>
    <row r="397" spans="1:28" ht="19.5" customHeight="1" x14ac:dyDescent="0.15">
      <c r="A397" s="194"/>
      <c r="B397" s="198"/>
      <c r="C397" s="198" t="s">
        <v>162</v>
      </c>
      <c r="D397" s="189" t="s">
        <v>163</v>
      </c>
      <c r="E397" s="189" t="s">
        <v>184</v>
      </c>
      <c r="F397" s="240">
        <f t="shared" si="192"/>
        <v>96.54</v>
      </c>
      <c r="G397" s="240">
        <v>1.18</v>
      </c>
      <c r="H397" s="240">
        <v>2.39</v>
      </c>
      <c r="I397" s="240">
        <v>1.49</v>
      </c>
      <c r="J397" s="240">
        <v>3.38</v>
      </c>
      <c r="K397" s="240">
        <v>0</v>
      </c>
      <c r="L397" s="240">
        <v>0</v>
      </c>
      <c r="M397" s="240">
        <v>14.71</v>
      </c>
      <c r="N397" s="240">
        <v>4.76</v>
      </c>
      <c r="O397" s="240">
        <v>0.82</v>
      </c>
      <c r="P397" s="240">
        <v>5.24</v>
      </c>
      <c r="Q397" s="240">
        <v>1.05</v>
      </c>
      <c r="R397" s="240">
        <v>12.05</v>
      </c>
      <c r="S397" s="240">
        <v>34.71</v>
      </c>
      <c r="T397" s="240">
        <v>14.76</v>
      </c>
      <c r="U397" s="240">
        <v>0</v>
      </c>
      <c r="V397" s="240">
        <v>0</v>
      </c>
      <c r="W397" s="240">
        <v>0</v>
      </c>
      <c r="X397" s="240">
        <v>0</v>
      </c>
      <c r="Y397" s="240">
        <v>0</v>
      </c>
      <c r="Z397" s="240">
        <v>0</v>
      </c>
      <c r="AA397" s="248">
        <v>0</v>
      </c>
      <c r="AB397" s="93"/>
    </row>
    <row r="398" spans="1:28" ht="19.5" customHeight="1" x14ac:dyDescent="0.15">
      <c r="A398" s="194"/>
      <c r="B398" s="198" t="s">
        <v>20</v>
      </c>
      <c r="C398" s="198"/>
      <c r="D398" s="198"/>
      <c r="E398" s="189" t="s">
        <v>150</v>
      </c>
      <c r="F398" s="240">
        <f t="shared" si="192"/>
        <v>23.219000000000001</v>
      </c>
      <c r="G398" s="240">
        <v>0</v>
      </c>
      <c r="H398" s="240">
        <v>0</v>
      </c>
      <c r="I398" s="240">
        <v>5.7000000000000002E-2</v>
      </c>
      <c r="J398" s="240">
        <v>0.33800000000000002</v>
      </c>
      <c r="K398" s="240">
        <v>0</v>
      </c>
      <c r="L398" s="240">
        <v>0</v>
      </c>
      <c r="M398" s="240">
        <v>2.7949999999999999</v>
      </c>
      <c r="N398" s="240">
        <v>1</v>
      </c>
      <c r="O398" s="240">
        <v>0.189</v>
      </c>
      <c r="P398" s="240">
        <v>1.3109999999999999</v>
      </c>
      <c r="Q398" s="240">
        <v>0.27400000000000002</v>
      </c>
      <c r="R398" s="240">
        <v>3.254</v>
      </c>
      <c r="S398" s="240">
        <v>9.7200000000000006</v>
      </c>
      <c r="T398" s="240">
        <v>4.2809999999999997</v>
      </c>
      <c r="U398" s="240">
        <v>0</v>
      </c>
      <c r="V398" s="240">
        <v>0</v>
      </c>
      <c r="W398" s="240">
        <v>0</v>
      </c>
      <c r="X398" s="240">
        <v>0</v>
      </c>
      <c r="Y398" s="240">
        <v>0</v>
      </c>
      <c r="Z398" s="240">
        <v>0</v>
      </c>
      <c r="AA398" s="248">
        <v>0</v>
      </c>
      <c r="AB398" s="93"/>
    </row>
    <row r="399" spans="1:28" ht="19.5" customHeight="1" x14ac:dyDescent="0.15">
      <c r="A399" s="194"/>
      <c r="B399" s="198"/>
      <c r="C399" s="198"/>
      <c r="D399" s="189" t="s">
        <v>164</v>
      </c>
      <c r="E399" s="189" t="s">
        <v>184</v>
      </c>
      <c r="F399" s="240">
        <f t="shared" si="192"/>
        <v>1.02</v>
      </c>
      <c r="G399" s="240">
        <v>0</v>
      </c>
      <c r="H399" s="240">
        <v>0</v>
      </c>
      <c r="I399" s="240">
        <v>0</v>
      </c>
      <c r="J399" s="240">
        <v>0.25</v>
      </c>
      <c r="K399" s="240">
        <v>0.59</v>
      </c>
      <c r="L399" s="240">
        <v>0</v>
      </c>
      <c r="M399" s="240">
        <v>0.18</v>
      </c>
      <c r="N399" s="240">
        <v>0</v>
      </c>
      <c r="O399" s="240">
        <v>0</v>
      </c>
      <c r="P399" s="240">
        <v>0</v>
      </c>
      <c r="Q399" s="240">
        <v>0</v>
      </c>
      <c r="R399" s="240">
        <v>0</v>
      </c>
      <c r="S399" s="240">
        <v>0</v>
      </c>
      <c r="T399" s="240">
        <v>0</v>
      </c>
      <c r="U399" s="240">
        <v>0</v>
      </c>
      <c r="V399" s="240">
        <v>0</v>
      </c>
      <c r="W399" s="240">
        <v>0</v>
      </c>
      <c r="X399" s="240">
        <v>0</v>
      </c>
      <c r="Y399" s="240">
        <v>0</v>
      </c>
      <c r="Z399" s="240">
        <v>0</v>
      </c>
      <c r="AA399" s="248">
        <v>0</v>
      </c>
      <c r="AB399" s="93"/>
    </row>
    <row r="400" spans="1:28" ht="19.5" customHeight="1" x14ac:dyDescent="0.15">
      <c r="A400" s="194" t="s">
        <v>227</v>
      </c>
      <c r="B400" s="198"/>
      <c r="C400" s="198"/>
      <c r="D400" s="198"/>
      <c r="E400" s="189" t="s">
        <v>150</v>
      </c>
      <c r="F400" s="240">
        <f t="shared" si="192"/>
        <v>2.7999999999999997E-2</v>
      </c>
      <c r="G400" s="240">
        <v>0</v>
      </c>
      <c r="H400" s="240">
        <v>0</v>
      </c>
      <c r="I400" s="240">
        <v>0</v>
      </c>
      <c r="J400" s="240">
        <v>3.0000000000000001E-3</v>
      </c>
      <c r="K400" s="240">
        <v>1.4999999999999999E-2</v>
      </c>
      <c r="L400" s="240">
        <v>0</v>
      </c>
      <c r="M400" s="240">
        <v>0.01</v>
      </c>
      <c r="N400" s="240">
        <v>0</v>
      </c>
      <c r="O400" s="240">
        <v>0</v>
      </c>
      <c r="P400" s="240">
        <v>0</v>
      </c>
      <c r="Q400" s="240">
        <v>0</v>
      </c>
      <c r="R400" s="240">
        <v>0</v>
      </c>
      <c r="S400" s="240">
        <v>0</v>
      </c>
      <c r="T400" s="240">
        <v>0</v>
      </c>
      <c r="U400" s="240">
        <v>0</v>
      </c>
      <c r="V400" s="240">
        <v>0</v>
      </c>
      <c r="W400" s="240">
        <v>0</v>
      </c>
      <c r="X400" s="240">
        <v>0</v>
      </c>
      <c r="Y400" s="240">
        <v>0</v>
      </c>
      <c r="Z400" s="240">
        <v>0</v>
      </c>
      <c r="AA400" s="248">
        <v>0</v>
      </c>
      <c r="AB400" s="93"/>
    </row>
    <row r="401" spans="1:28" ht="19.5" customHeight="1" x14ac:dyDescent="0.15">
      <c r="A401" s="194"/>
      <c r="B401" s="197"/>
      <c r="C401" s="193" t="s">
        <v>165</v>
      </c>
      <c r="D401" s="188"/>
      <c r="E401" s="189" t="s">
        <v>184</v>
      </c>
      <c r="F401" s="240">
        <f t="shared" si="192"/>
        <v>92.350000000000009</v>
      </c>
      <c r="G401" s="240">
        <v>0.23</v>
      </c>
      <c r="H401" s="240">
        <v>0.77</v>
      </c>
      <c r="I401" s="240">
        <v>15.86</v>
      </c>
      <c r="J401" s="240">
        <v>15.21</v>
      </c>
      <c r="K401" s="240">
        <v>20.62</v>
      </c>
      <c r="L401" s="240">
        <v>34.61</v>
      </c>
      <c r="M401" s="240">
        <v>0.92</v>
      </c>
      <c r="N401" s="240">
        <v>0.93</v>
      </c>
      <c r="O401" s="240">
        <v>0</v>
      </c>
      <c r="P401" s="240">
        <v>0</v>
      </c>
      <c r="Q401" s="240">
        <v>3.2</v>
      </c>
      <c r="R401" s="240">
        <v>0</v>
      </c>
      <c r="S401" s="240">
        <v>0</v>
      </c>
      <c r="T401" s="240">
        <v>0</v>
      </c>
      <c r="U401" s="240">
        <v>0</v>
      </c>
      <c r="V401" s="240">
        <v>0</v>
      </c>
      <c r="W401" s="240">
        <v>0</v>
      </c>
      <c r="X401" s="240">
        <v>0</v>
      </c>
      <c r="Y401" s="240">
        <v>0</v>
      </c>
      <c r="Z401" s="240">
        <v>0</v>
      </c>
      <c r="AA401" s="248">
        <v>0</v>
      </c>
      <c r="AB401" s="93"/>
    </row>
    <row r="402" spans="1:28" ht="19.5" customHeight="1" x14ac:dyDescent="0.15">
      <c r="A402" s="194"/>
      <c r="B402" s="197"/>
      <c r="C402" s="197"/>
      <c r="D402" s="191"/>
      <c r="E402" s="189" t="s">
        <v>150</v>
      </c>
      <c r="F402" s="240">
        <f t="shared" si="192"/>
        <v>6.2540000000000004</v>
      </c>
      <c r="G402" s="240">
        <v>0</v>
      </c>
      <c r="H402" s="240">
        <v>0</v>
      </c>
      <c r="I402" s="240">
        <v>0.39800000000000002</v>
      </c>
      <c r="J402" s="240">
        <v>0.76500000000000001</v>
      </c>
      <c r="K402" s="240">
        <v>1.448</v>
      </c>
      <c r="L402" s="240">
        <v>3.113</v>
      </c>
      <c r="M402" s="240">
        <v>9.1999999999999998E-2</v>
      </c>
      <c r="N402" s="240">
        <v>0.10199999999999999</v>
      </c>
      <c r="O402" s="240">
        <v>0</v>
      </c>
      <c r="P402" s="240">
        <v>0</v>
      </c>
      <c r="Q402" s="240">
        <v>0.33600000000000002</v>
      </c>
      <c r="R402" s="240">
        <v>0</v>
      </c>
      <c r="S402" s="240">
        <v>0</v>
      </c>
      <c r="T402" s="240">
        <v>0</v>
      </c>
      <c r="U402" s="240">
        <v>0</v>
      </c>
      <c r="V402" s="240">
        <v>0</v>
      </c>
      <c r="W402" s="240">
        <v>0</v>
      </c>
      <c r="X402" s="240">
        <v>0</v>
      </c>
      <c r="Y402" s="240">
        <v>0</v>
      </c>
      <c r="Z402" s="240">
        <v>0</v>
      </c>
      <c r="AA402" s="248">
        <v>0</v>
      </c>
      <c r="AB402" s="93"/>
    </row>
    <row r="403" spans="1:28" ht="19.5" customHeight="1" x14ac:dyDescent="0.15">
      <c r="A403" s="194"/>
      <c r="B403" s="196"/>
      <c r="C403" s="193" t="s">
        <v>152</v>
      </c>
      <c r="D403" s="188"/>
      <c r="E403" s="189" t="s">
        <v>184</v>
      </c>
      <c r="F403" s="240">
        <f t="shared" si="192"/>
        <v>2066.6400000000003</v>
      </c>
      <c r="G403" s="240">
        <f>G405+G415</f>
        <v>2.65</v>
      </c>
      <c r="H403" s="240">
        <f t="shared" ref="H403:AA403" si="200">H405+H415</f>
        <v>6.98</v>
      </c>
      <c r="I403" s="240">
        <f t="shared" si="200"/>
        <v>5.31</v>
      </c>
      <c r="J403" s="240">
        <f t="shared" si="200"/>
        <v>83.12</v>
      </c>
      <c r="K403" s="240">
        <f t="shared" si="200"/>
        <v>6.37</v>
      </c>
      <c r="L403" s="240">
        <f t="shared" si="200"/>
        <v>18.43</v>
      </c>
      <c r="M403" s="240">
        <f t="shared" si="200"/>
        <v>239.01999999999998</v>
      </c>
      <c r="N403" s="240">
        <f t="shared" si="200"/>
        <v>159.57999999999998</v>
      </c>
      <c r="O403" s="240">
        <f t="shared" si="200"/>
        <v>89.68</v>
      </c>
      <c r="P403" s="240">
        <f t="shared" si="200"/>
        <v>109.35</v>
      </c>
      <c r="Q403" s="240">
        <f t="shared" si="200"/>
        <v>81.900000000000006</v>
      </c>
      <c r="R403" s="240">
        <f t="shared" si="200"/>
        <v>591.2399999999999</v>
      </c>
      <c r="S403" s="240">
        <f t="shared" si="200"/>
        <v>355.4</v>
      </c>
      <c r="T403" s="240">
        <f t="shared" si="200"/>
        <v>291.11</v>
      </c>
      <c r="U403" s="240">
        <f t="shared" si="200"/>
        <v>9.2100000000000009</v>
      </c>
      <c r="V403" s="240">
        <f t="shared" si="200"/>
        <v>11.31</v>
      </c>
      <c r="W403" s="240">
        <f t="shared" si="200"/>
        <v>2.54</v>
      </c>
      <c r="X403" s="240">
        <f t="shared" si="200"/>
        <v>2.92</v>
      </c>
      <c r="Y403" s="240">
        <f t="shared" si="200"/>
        <v>0.52</v>
      </c>
      <c r="Z403" s="240">
        <f t="shared" si="200"/>
        <v>0</v>
      </c>
      <c r="AA403" s="248">
        <f t="shared" si="200"/>
        <v>0</v>
      </c>
      <c r="AB403" s="93"/>
    </row>
    <row r="404" spans="1:28" ht="19.5" customHeight="1" x14ac:dyDescent="0.15">
      <c r="A404" s="194"/>
      <c r="B404" s="197"/>
      <c r="C404" s="197"/>
      <c r="D404" s="191"/>
      <c r="E404" s="189" t="s">
        <v>150</v>
      </c>
      <c r="F404" s="240">
        <f t="shared" si="192"/>
        <v>284.94400000000002</v>
      </c>
      <c r="G404" s="240">
        <f>G406+G416</f>
        <v>0</v>
      </c>
      <c r="H404" s="240">
        <f t="shared" ref="H404" si="201">H406+H416</f>
        <v>4.0000000000000001E-3</v>
      </c>
      <c r="I404" s="240">
        <f>I406+I416</f>
        <v>0.13500000000000001</v>
      </c>
      <c r="J404" s="240">
        <f t="shared" ref="J404:AA404" si="202">J406+J416</f>
        <v>4.1520000000000001</v>
      </c>
      <c r="K404" s="240">
        <f t="shared" si="202"/>
        <v>0.44700000000000001</v>
      </c>
      <c r="L404" s="240">
        <f t="shared" si="202"/>
        <v>1.7150000000000001</v>
      </c>
      <c r="M404" s="240">
        <f t="shared" si="202"/>
        <v>23.899000000000001</v>
      </c>
      <c r="N404" s="240">
        <f t="shared" si="202"/>
        <v>17.777000000000001</v>
      </c>
      <c r="O404" s="240">
        <f t="shared" si="202"/>
        <v>11.048</v>
      </c>
      <c r="P404" s="240">
        <f t="shared" si="202"/>
        <v>15.303999999999998</v>
      </c>
      <c r="Q404" s="240">
        <f t="shared" si="202"/>
        <v>12.861000000000001</v>
      </c>
      <c r="R404" s="240">
        <f t="shared" si="202"/>
        <v>88.414000000000001</v>
      </c>
      <c r="S404" s="240">
        <f t="shared" si="202"/>
        <v>57.292999999999999</v>
      </c>
      <c r="T404" s="240">
        <f t="shared" si="202"/>
        <v>46.625999999999998</v>
      </c>
      <c r="U404" s="240">
        <f t="shared" si="202"/>
        <v>1.5549999999999999</v>
      </c>
      <c r="V404" s="240">
        <f t="shared" si="202"/>
        <v>2.6749999999999998</v>
      </c>
      <c r="W404" s="240">
        <f t="shared" si="202"/>
        <v>0.373</v>
      </c>
      <c r="X404" s="240">
        <f t="shared" si="202"/>
        <v>0.53100000000000003</v>
      </c>
      <c r="Y404" s="240">
        <f t="shared" si="202"/>
        <v>0.13500000000000001</v>
      </c>
      <c r="Z404" s="240">
        <f t="shared" si="202"/>
        <v>0</v>
      </c>
      <c r="AA404" s="248">
        <f t="shared" si="202"/>
        <v>0</v>
      </c>
      <c r="AB404" s="93"/>
    </row>
    <row r="405" spans="1:28" ht="19.5" customHeight="1" x14ac:dyDescent="0.15">
      <c r="A405" s="194"/>
      <c r="B405" s="198" t="s">
        <v>94</v>
      </c>
      <c r="C405" s="189"/>
      <c r="D405" s="189" t="s">
        <v>153</v>
      </c>
      <c r="E405" s="189" t="s">
        <v>184</v>
      </c>
      <c r="F405" s="240">
        <f t="shared" si="192"/>
        <v>256.26</v>
      </c>
      <c r="G405" s="240">
        <f>SUM(G407,G409,G411,G413)</f>
        <v>0</v>
      </c>
      <c r="H405" s="240">
        <f t="shared" ref="H405" si="203">SUM(H407,H409,H411,H413)</f>
        <v>0</v>
      </c>
      <c r="I405" s="240">
        <f>SUM(I407,I409,I411,I413)</f>
        <v>0</v>
      </c>
      <c r="J405" s="240">
        <f t="shared" ref="J405:AA405" si="204">SUM(J407,J409,J411,J413)</f>
        <v>0</v>
      </c>
      <c r="K405" s="240">
        <f t="shared" si="204"/>
        <v>0</v>
      </c>
      <c r="L405" s="240">
        <f t="shared" si="204"/>
        <v>1.86</v>
      </c>
      <c r="M405" s="240">
        <f t="shared" si="204"/>
        <v>1.57</v>
      </c>
      <c r="N405" s="240">
        <f t="shared" si="204"/>
        <v>4.51</v>
      </c>
      <c r="O405" s="240">
        <f t="shared" si="204"/>
        <v>4.79</v>
      </c>
      <c r="P405" s="240">
        <f t="shared" si="204"/>
        <v>21.61</v>
      </c>
      <c r="Q405" s="240">
        <f t="shared" si="204"/>
        <v>21.03</v>
      </c>
      <c r="R405" s="240">
        <f t="shared" si="204"/>
        <v>61.18</v>
      </c>
      <c r="S405" s="240">
        <f t="shared" si="204"/>
        <v>78.099999999999994</v>
      </c>
      <c r="T405" s="240">
        <f t="shared" si="204"/>
        <v>45.07</v>
      </c>
      <c r="U405" s="240">
        <f t="shared" si="204"/>
        <v>1.79</v>
      </c>
      <c r="V405" s="240">
        <f t="shared" si="204"/>
        <v>11.31</v>
      </c>
      <c r="W405" s="240">
        <f t="shared" si="204"/>
        <v>0</v>
      </c>
      <c r="X405" s="240">
        <f t="shared" si="204"/>
        <v>2.92</v>
      </c>
      <c r="Y405" s="240">
        <f t="shared" si="204"/>
        <v>0.52</v>
      </c>
      <c r="Z405" s="240">
        <f t="shared" si="204"/>
        <v>0</v>
      </c>
      <c r="AA405" s="252">
        <f t="shared" si="204"/>
        <v>0</v>
      </c>
      <c r="AB405" s="93"/>
    </row>
    <row r="406" spans="1:28" ht="19.5" customHeight="1" x14ac:dyDescent="0.15">
      <c r="A406" s="194"/>
      <c r="B406" s="198"/>
      <c r="C406" s="198" t="s">
        <v>10</v>
      </c>
      <c r="D406" s="198"/>
      <c r="E406" s="189" t="s">
        <v>150</v>
      </c>
      <c r="F406" s="240">
        <f t="shared" si="192"/>
        <v>54.72699999999999</v>
      </c>
      <c r="G406" s="240">
        <f>SUM(G408,G410,G412,G414)</f>
        <v>0</v>
      </c>
      <c r="H406" s="240">
        <f t="shared" ref="H406:AA406" si="205">SUM(H408,H410,H412,H414)</f>
        <v>0</v>
      </c>
      <c r="I406" s="240">
        <f t="shared" si="205"/>
        <v>0</v>
      </c>
      <c r="J406" s="240">
        <f t="shared" si="205"/>
        <v>0</v>
      </c>
      <c r="K406" s="240">
        <f t="shared" si="205"/>
        <v>0</v>
      </c>
      <c r="L406" s="240">
        <f t="shared" si="205"/>
        <v>0.223</v>
      </c>
      <c r="M406" s="240">
        <f t="shared" si="205"/>
        <v>0.154</v>
      </c>
      <c r="N406" s="240">
        <f t="shared" si="205"/>
        <v>0.72199999999999998</v>
      </c>
      <c r="O406" s="240">
        <f t="shared" si="205"/>
        <v>0.86299999999999999</v>
      </c>
      <c r="P406" s="240">
        <f t="shared" si="205"/>
        <v>4.0590000000000002</v>
      </c>
      <c r="Q406" s="240">
        <f t="shared" si="205"/>
        <v>4.4790000000000001</v>
      </c>
      <c r="R406" s="240">
        <f t="shared" si="205"/>
        <v>12.436999999999999</v>
      </c>
      <c r="S406" s="240">
        <f t="shared" si="205"/>
        <v>17.277999999999999</v>
      </c>
      <c r="T406" s="240">
        <f t="shared" si="205"/>
        <v>10.705</v>
      </c>
      <c r="U406" s="240">
        <f t="shared" si="205"/>
        <v>0.46600000000000003</v>
      </c>
      <c r="V406" s="240">
        <f t="shared" si="205"/>
        <v>2.6749999999999998</v>
      </c>
      <c r="W406" s="240">
        <f t="shared" si="205"/>
        <v>0</v>
      </c>
      <c r="X406" s="240">
        <f t="shared" si="205"/>
        <v>0.53100000000000003</v>
      </c>
      <c r="Y406" s="240">
        <f t="shared" si="205"/>
        <v>0.13500000000000001</v>
      </c>
      <c r="Z406" s="240">
        <f t="shared" si="205"/>
        <v>0</v>
      </c>
      <c r="AA406" s="248">
        <f t="shared" si="205"/>
        <v>0</v>
      </c>
      <c r="AB406" s="93"/>
    </row>
    <row r="407" spans="1:28" ht="19.5" customHeight="1" x14ac:dyDescent="0.15">
      <c r="A407" s="194"/>
      <c r="B407" s="198"/>
      <c r="C407" s="198"/>
      <c r="D407" s="189" t="s">
        <v>157</v>
      </c>
      <c r="E407" s="189" t="s">
        <v>184</v>
      </c>
      <c r="F407" s="240">
        <f t="shared" si="192"/>
        <v>256.26</v>
      </c>
      <c r="G407" s="240">
        <v>0</v>
      </c>
      <c r="H407" s="240">
        <v>0</v>
      </c>
      <c r="I407" s="240">
        <v>0</v>
      </c>
      <c r="J407" s="240">
        <v>0</v>
      </c>
      <c r="K407" s="240">
        <v>0</v>
      </c>
      <c r="L407" s="240">
        <v>1.86</v>
      </c>
      <c r="M407" s="240">
        <v>1.57</v>
      </c>
      <c r="N407" s="240">
        <v>4.51</v>
      </c>
      <c r="O407" s="240">
        <v>4.79</v>
      </c>
      <c r="P407" s="240">
        <v>21.61</v>
      </c>
      <c r="Q407" s="240">
        <v>21.03</v>
      </c>
      <c r="R407" s="240">
        <v>61.18</v>
      </c>
      <c r="S407" s="240">
        <v>78.099999999999994</v>
      </c>
      <c r="T407" s="240">
        <v>45.07</v>
      </c>
      <c r="U407" s="240">
        <v>1.79</v>
      </c>
      <c r="V407" s="240">
        <v>11.31</v>
      </c>
      <c r="W407" s="240">
        <v>0</v>
      </c>
      <c r="X407" s="240">
        <v>2.92</v>
      </c>
      <c r="Y407" s="240">
        <v>0.52</v>
      </c>
      <c r="Z407" s="240">
        <v>0</v>
      </c>
      <c r="AA407" s="248">
        <v>0</v>
      </c>
      <c r="AB407" s="93"/>
    </row>
    <row r="408" spans="1:28" ht="19.5" customHeight="1" x14ac:dyDescent="0.15">
      <c r="A408" s="194"/>
      <c r="B408" s="198"/>
      <c r="C408" s="198"/>
      <c r="D408" s="198"/>
      <c r="E408" s="189" t="s">
        <v>150</v>
      </c>
      <c r="F408" s="240">
        <f t="shared" si="192"/>
        <v>54.72699999999999</v>
      </c>
      <c r="G408" s="240">
        <v>0</v>
      </c>
      <c r="H408" s="240">
        <v>0</v>
      </c>
      <c r="I408" s="240">
        <v>0</v>
      </c>
      <c r="J408" s="240">
        <v>0</v>
      </c>
      <c r="K408" s="240">
        <v>0</v>
      </c>
      <c r="L408" s="240">
        <v>0.223</v>
      </c>
      <c r="M408" s="240">
        <v>0.154</v>
      </c>
      <c r="N408" s="240">
        <v>0.72199999999999998</v>
      </c>
      <c r="O408" s="240">
        <v>0.86299999999999999</v>
      </c>
      <c r="P408" s="240">
        <v>4.0590000000000002</v>
      </c>
      <c r="Q408" s="240">
        <v>4.4790000000000001</v>
      </c>
      <c r="R408" s="240">
        <v>12.436999999999999</v>
      </c>
      <c r="S408" s="240">
        <v>17.277999999999999</v>
      </c>
      <c r="T408" s="240">
        <v>10.705</v>
      </c>
      <c r="U408" s="240">
        <v>0.46600000000000003</v>
      </c>
      <c r="V408" s="240">
        <v>2.6749999999999998</v>
      </c>
      <c r="W408" s="240">
        <v>0</v>
      </c>
      <c r="X408" s="240">
        <v>0.53100000000000003</v>
      </c>
      <c r="Y408" s="240">
        <v>0.13500000000000001</v>
      </c>
      <c r="Z408" s="240">
        <v>0</v>
      </c>
      <c r="AA408" s="248">
        <v>0</v>
      </c>
      <c r="AB408" s="93"/>
    </row>
    <row r="409" spans="1:28" ht="19.5" customHeight="1" x14ac:dyDescent="0.15">
      <c r="A409" s="194"/>
      <c r="B409" s="198" t="s">
        <v>65</v>
      </c>
      <c r="C409" s="198" t="s">
        <v>159</v>
      </c>
      <c r="D409" s="189" t="s">
        <v>160</v>
      </c>
      <c r="E409" s="189" t="s">
        <v>184</v>
      </c>
      <c r="F409" s="240">
        <f t="shared" si="192"/>
        <v>0</v>
      </c>
      <c r="G409" s="240">
        <v>0</v>
      </c>
      <c r="H409" s="240">
        <v>0</v>
      </c>
      <c r="I409" s="240">
        <v>0</v>
      </c>
      <c r="J409" s="240">
        <v>0</v>
      </c>
      <c r="K409" s="240">
        <v>0</v>
      </c>
      <c r="L409" s="240">
        <v>0</v>
      </c>
      <c r="M409" s="240">
        <v>0</v>
      </c>
      <c r="N409" s="240">
        <v>0</v>
      </c>
      <c r="O409" s="240">
        <v>0</v>
      </c>
      <c r="P409" s="240">
        <v>0</v>
      </c>
      <c r="Q409" s="240">
        <v>0</v>
      </c>
      <c r="R409" s="240">
        <v>0</v>
      </c>
      <c r="S409" s="240">
        <v>0</v>
      </c>
      <c r="T409" s="240">
        <v>0</v>
      </c>
      <c r="U409" s="240">
        <v>0</v>
      </c>
      <c r="V409" s="240">
        <v>0</v>
      </c>
      <c r="W409" s="240">
        <v>0</v>
      </c>
      <c r="X409" s="240">
        <v>0</v>
      </c>
      <c r="Y409" s="240">
        <v>0</v>
      </c>
      <c r="Z409" s="240">
        <v>0</v>
      </c>
      <c r="AA409" s="248">
        <v>0</v>
      </c>
      <c r="AB409" s="93"/>
    </row>
    <row r="410" spans="1:28" ht="19.5" customHeight="1" x14ac:dyDescent="0.15">
      <c r="A410" s="194"/>
      <c r="B410" s="198"/>
      <c r="C410" s="198"/>
      <c r="D410" s="198"/>
      <c r="E410" s="189" t="s">
        <v>150</v>
      </c>
      <c r="F410" s="240">
        <f t="shared" si="192"/>
        <v>0</v>
      </c>
      <c r="G410" s="240">
        <v>0</v>
      </c>
      <c r="H410" s="240">
        <v>0</v>
      </c>
      <c r="I410" s="240">
        <v>0</v>
      </c>
      <c r="J410" s="240">
        <v>0</v>
      </c>
      <c r="K410" s="240">
        <v>0</v>
      </c>
      <c r="L410" s="240">
        <v>0</v>
      </c>
      <c r="M410" s="240">
        <v>0</v>
      </c>
      <c r="N410" s="240">
        <v>0</v>
      </c>
      <c r="O410" s="240">
        <v>0</v>
      </c>
      <c r="P410" s="240">
        <v>0</v>
      </c>
      <c r="Q410" s="240">
        <v>0</v>
      </c>
      <c r="R410" s="240">
        <v>0</v>
      </c>
      <c r="S410" s="240">
        <v>0</v>
      </c>
      <c r="T410" s="240">
        <v>0</v>
      </c>
      <c r="U410" s="240">
        <v>0</v>
      </c>
      <c r="V410" s="240">
        <v>0</v>
      </c>
      <c r="W410" s="240">
        <v>0</v>
      </c>
      <c r="X410" s="240">
        <v>0</v>
      </c>
      <c r="Y410" s="240">
        <v>0</v>
      </c>
      <c r="Z410" s="240">
        <v>0</v>
      </c>
      <c r="AA410" s="248">
        <v>0</v>
      </c>
      <c r="AB410" s="93"/>
    </row>
    <row r="411" spans="1:28" ht="19.5" customHeight="1" x14ac:dyDescent="0.15">
      <c r="A411" s="194" t="s">
        <v>85</v>
      </c>
      <c r="B411" s="198"/>
      <c r="C411" s="198"/>
      <c r="D411" s="189" t="s">
        <v>166</v>
      </c>
      <c r="E411" s="189" t="s">
        <v>184</v>
      </c>
      <c r="F411" s="240">
        <f t="shared" si="192"/>
        <v>0</v>
      </c>
      <c r="G411" s="240">
        <v>0</v>
      </c>
      <c r="H411" s="240">
        <v>0</v>
      </c>
      <c r="I411" s="240">
        <v>0</v>
      </c>
      <c r="J411" s="240">
        <v>0</v>
      </c>
      <c r="K411" s="240">
        <v>0</v>
      </c>
      <c r="L411" s="240">
        <v>0</v>
      </c>
      <c r="M411" s="240">
        <v>0</v>
      </c>
      <c r="N411" s="240">
        <v>0</v>
      </c>
      <c r="O411" s="240">
        <v>0</v>
      </c>
      <c r="P411" s="240">
        <v>0</v>
      </c>
      <c r="Q411" s="240">
        <v>0</v>
      </c>
      <c r="R411" s="240">
        <v>0</v>
      </c>
      <c r="S411" s="240">
        <v>0</v>
      </c>
      <c r="T411" s="240">
        <v>0</v>
      </c>
      <c r="U411" s="240">
        <v>0</v>
      </c>
      <c r="V411" s="240">
        <v>0</v>
      </c>
      <c r="W411" s="240">
        <v>0</v>
      </c>
      <c r="X411" s="240">
        <v>0</v>
      </c>
      <c r="Y411" s="240">
        <v>0</v>
      </c>
      <c r="Z411" s="240">
        <v>0</v>
      </c>
      <c r="AA411" s="248">
        <v>0</v>
      </c>
      <c r="AB411" s="93"/>
    </row>
    <row r="412" spans="1:28" ht="19.5" customHeight="1" x14ac:dyDescent="0.15">
      <c r="A412" s="194"/>
      <c r="B412" s="198"/>
      <c r="C412" s="198" t="s">
        <v>162</v>
      </c>
      <c r="D412" s="198"/>
      <c r="E412" s="189" t="s">
        <v>150</v>
      </c>
      <c r="F412" s="240">
        <f t="shared" si="192"/>
        <v>0</v>
      </c>
      <c r="G412" s="240">
        <v>0</v>
      </c>
      <c r="H412" s="240">
        <v>0</v>
      </c>
      <c r="I412" s="240">
        <v>0</v>
      </c>
      <c r="J412" s="240">
        <v>0</v>
      </c>
      <c r="K412" s="240">
        <v>0</v>
      </c>
      <c r="L412" s="240">
        <v>0</v>
      </c>
      <c r="M412" s="240">
        <v>0</v>
      </c>
      <c r="N412" s="240">
        <v>0</v>
      </c>
      <c r="O412" s="240">
        <v>0</v>
      </c>
      <c r="P412" s="240">
        <v>0</v>
      </c>
      <c r="Q412" s="240">
        <v>0</v>
      </c>
      <c r="R412" s="240">
        <v>0</v>
      </c>
      <c r="S412" s="240">
        <v>0</v>
      </c>
      <c r="T412" s="240">
        <v>0</v>
      </c>
      <c r="U412" s="240">
        <v>0</v>
      </c>
      <c r="V412" s="240">
        <v>0</v>
      </c>
      <c r="W412" s="240">
        <v>0</v>
      </c>
      <c r="X412" s="240">
        <v>0</v>
      </c>
      <c r="Y412" s="240">
        <v>0</v>
      </c>
      <c r="Z412" s="240">
        <v>0</v>
      </c>
      <c r="AA412" s="248">
        <v>0</v>
      </c>
      <c r="AB412" s="93"/>
    </row>
    <row r="413" spans="1:28" ht="19.5" customHeight="1" x14ac:dyDescent="0.15">
      <c r="A413" s="194"/>
      <c r="B413" s="198" t="s">
        <v>20</v>
      </c>
      <c r="C413" s="198"/>
      <c r="D413" s="189" t="s">
        <v>164</v>
      </c>
      <c r="E413" s="189" t="s">
        <v>184</v>
      </c>
      <c r="F413" s="240">
        <f t="shared" si="192"/>
        <v>0</v>
      </c>
      <c r="G413" s="240">
        <v>0</v>
      </c>
      <c r="H413" s="240">
        <v>0</v>
      </c>
      <c r="I413" s="240">
        <v>0</v>
      </c>
      <c r="J413" s="240">
        <v>0</v>
      </c>
      <c r="K413" s="240">
        <v>0</v>
      </c>
      <c r="L413" s="240">
        <v>0</v>
      </c>
      <c r="M413" s="240">
        <v>0</v>
      </c>
      <c r="N413" s="240">
        <v>0</v>
      </c>
      <c r="O413" s="240">
        <v>0</v>
      </c>
      <c r="P413" s="240">
        <v>0</v>
      </c>
      <c r="Q413" s="240">
        <v>0</v>
      </c>
      <c r="R413" s="240">
        <v>0</v>
      </c>
      <c r="S413" s="240">
        <v>0</v>
      </c>
      <c r="T413" s="240">
        <v>0</v>
      </c>
      <c r="U413" s="240">
        <v>0</v>
      </c>
      <c r="V413" s="240">
        <v>0</v>
      </c>
      <c r="W413" s="240">
        <v>0</v>
      </c>
      <c r="X413" s="240">
        <v>0</v>
      </c>
      <c r="Y413" s="240">
        <v>0</v>
      </c>
      <c r="Z413" s="240">
        <v>0</v>
      </c>
      <c r="AA413" s="248">
        <v>0</v>
      </c>
      <c r="AB413" s="93"/>
    </row>
    <row r="414" spans="1:28" ht="19.5" customHeight="1" x14ac:dyDescent="0.15">
      <c r="A414" s="194"/>
      <c r="B414" s="198"/>
      <c r="C414" s="198"/>
      <c r="D414" s="198"/>
      <c r="E414" s="189" t="s">
        <v>150</v>
      </c>
      <c r="F414" s="240">
        <f t="shared" si="192"/>
        <v>0</v>
      </c>
      <c r="G414" s="240">
        <v>0</v>
      </c>
      <c r="H414" s="240">
        <v>0</v>
      </c>
      <c r="I414" s="240">
        <v>0</v>
      </c>
      <c r="J414" s="240">
        <v>0</v>
      </c>
      <c r="K414" s="240">
        <v>0</v>
      </c>
      <c r="L414" s="240">
        <v>0</v>
      </c>
      <c r="M414" s="240">
        <v>0</v>
      </c>
      <c r="N414" s="240">
        <v>0</v>
      </c>
      <c r="O414" s="240">
        <v>0</v>
      </c>
      <c r="P414" s="240">
        <v>0</v>
      </c>
      <c r="Q414" s="240">
        <v>0</v>
      </c>
      <c r="R414" s="240">
        <v>0</v>
      </c>
      <c r="S414" s="240">
        <v>0</v>
      </c>
      <c r="T414" s="240">
        <v>0</v>
      </c>
      <c r="U414" s="240">
        <v>0</v>
      </c>
      <c r="V414" s="240">
        <v>0</v>
      </c>
      <c r="W414" s="240">
        <v>0</v>
      </c>
      <c r="X414" s="240">
        <v>0</v>
      </c>
      <c r="Y414" s="240">
        <v>0</v>
      </c>
      <c r="Z414" s="240">
        <v>0</v>
      </c>
      <c r="AA414" s="248">
        <v>0</v>
      </c>
      <c r="AB414" s="93"/>
    </row>
    <row r="415" spans="1:28" ht="19.5" customHeight="1" x14ac:dyDescent="0.15">
      <c r="A415" s="194"/>
      <c r="B415" s="197"/>
      <c r="C415" s="193" t="s">
        <v>165</v>
      </c>
      <c r="D415" s="188"/>
      <c r="E415" s="189" t="s">
        <v>184</v>
      </c>
      <c r="F415" s="240">
        <f t="shared" si="192"/>
        <v>1810.3799999999999</v>
      </c>
      <c r="G415" s="240">
        <v>2.65</v>
      </c>
      <c r="H415" s="240">
        <v>6.98</v>
      </c>
      <c r="I415" s="240">
        <v>5.31</v>
      </c>
      <c r="J415" s="240">
        <v>83.12</v>
      </c>
      <c r="K415" s="240">
        <v>6.37</v>
      </c>
      <c r="L415" s="240">
        <v>16.57</v>
      </c>
      <c r="M415" s="240">
        <v>237.45</v>
      </c>
      <c r="N415" s="240">
        <v>155.07</v>
      </c>
      <c r="O415" s="240">
        <v>84.89</v>
      </c>
      <c r="P415" s="240">
        <v>87.74</v>
      </c>
      <c r="Q415" s="240">
        <v>60.87</v>
      </c>
      <c r="R415" s="240">
        <v>530.05999999999995</v>
      </c>
      <c r="S415" s="240">
        <v>277.3</v>
      </c>
      <c r="T415" s="240">
        <v>246.04</v>
      </c>
      <c r="U415" s="240">
        <v>7.42</v>
      </c>
      <c r="V415" s="240">
        <v>0</v>
      </c>
      <c r="W415" s="240">
        <v>2.54</v>
      </c>
      <c r="X415" s="240">
        <v>0</v>
      </c>
      <c r="Y415" s="240">
        <v>0</v>
      </c>
      <c r="Z415" s="240">
        <v>0</v>
      </c>
      <c r="AA415" s="248">
        <v>0</v>
      </c>
      <c r="AB415" s="93"/>
    </row>
    <row r="416" spans="1:28" ht="19.5" customHeight="1" thickBot="1" x14ac:dyDescent="0.2">
      <c r="A416" s="199"/>
      <c r="B416" s="200"/>
      <c r="C416" s="200"/>
      <c r="D416" s="201"/>
      <c r="E416" s="202" t="s">
        <v>150</v>
      </c>
      <c r="F416" s="240">
        <f t="shared" si="192"/>
        <v>230.21699999999998</v>
      </c>
      <c r="G416" s="251">
        <v>0</v>
      </c>
      <c r="H416" s="250">
        <v>4.0000000000000001E-3</v>
      </c>
      <c r="I416" s="250">
        <v>0.13500000000000001</v>
      </c>
      <c r="J416" s="250">
        <v>4.1520000000000001</v>
      </c>
      <c r="K416" s="250">
        <v>0.44700000000000001</v>
      </c>
      <c r="L416" s="250">
        <v>1.492</v>
      </c>
      <c r="M416" s="250">
        <v>23.745000000000001</v>
      </c>
      <c r="N416" s="250">
        <v>17.055</v>
      </c>
      <c r="O416" s="250">
        <v>10.185</v>
      </c>
      <c r="P416" s="250">
        <v>11.244999999999999</v>
      </c>
      <c r="Q416" s="250">
        <v>8.3819999999999997</v>
      </c>
      <c r="R416" s="250">
        <v>75.977000000000004</v>
      </c>
      <c r="S416" s="250">
        <v>40.015000000000001</v>
      </c>
      <c r="T416" s="250">
        <v>35.920999999999999</v>
      </c>
      <c r="U416" s="250">
        <v>1.089</v>
      </c>
      <c r="V416" s="250">
        <v>0</v>
      </c>
      <c r="W416" s="250">
        <v>0.373</v>
      </c>
      <c r="X416" s="250">
        <v>0</v>
      </c>
      <c r="Y416" s="250">
        <v>0</v>
      </c>
      <c r="Z416" s="250">
        <v>0</v>
      </c>
      <c r="AA416" s="249">
        <v>0</v>
      </c>
      <c r="AB416" s="93"/>
    </row>
    <row r="417" spans="1:28" ht="19.5" customHeight="1" x14ac:dyDescent="0.15">
      <c r="A417" s="391" t="s">
        <v>119</v>
      </c>
      <c r="B417" s="394" t="s">
        <v>120</v>
      </c>
      <c r="C417" s="395"/>
      <c r="D417" s="396"/>
      <c r="E417" s="198" t="s">
        <v>184</v>
      </c>
      <c r="F417" s="248">
        <f>F418+F419</f>
        <v>192.38000000000002</v>
      </c>
    </row>
    <row r="418" spans="1:28" ht="19.5" customHeight="1" x14ac:dyDescent="0.15">
      <c r="A418" s="392"/>
      <c r="B418" s="397" t="s">
        <v>206</v>
      </c>
      <c r="C418" s="398"/>
      <c r="D418" s="399"/>
      <c r="E418" s="189" t="s">
        <v>184</v>
      </c>
      <c r="F418" s="248">
        <f>127.72+59.33</f>
        <v>187.05</v>
      </c>
    </row>
    <row r="419" spans="1:28" ht="19.5" customHeight="1" x14ac:dyDescent="0.15">
      <c r="A419" s="393"/>
      <c r="B419" s="397" t="s">
        <v>207</v>
      </c>
      <c r="C419" s="398"/>
      <c r="D419" s="399"/>
      <c r="E419" s="189" t="s">
        <v>184</v>
      </c>
      <c r="F419" s="248">
        <v>5.33</v>
      </c>
    </row>
    <row r="420" spans="1:28" ht="19.5" customHeight="1" thickBot="1" x14ac:dyDescent="0.2">
      <c r="A420" s="400" t="s">
        <v>205</v>
      </c>
      <c r="B420" s="401"/>
      <c r="C420" s="401"/>
      <c r="D420" s="402"/>
      <c r="E420" s="203" t="s">
        <v>184</v>
      </c>
      <c r="F420" s="247">
        <v>0</v>
      </c>
    </row>
    <row r="422" spans="1:28" ht="19.5" customHeight="1" x14ac:dyDescent="0.15">
      <c r="A422" s="88" t="s">
        <v>387</v>
      </c>
      <c r="F422" s="261" t="s">
        <v>534</v>
      </c>
    </row>
    <row r="423" spans="1:28" ht="19.5" customHeight="1" thickBot="1" x14ac:dyDescent="0.2">
      <c r="A423" s="388" t="s">
        <v>28</v>
      </c>
      <c r="B423" s="390"/>
      <c r="C423" s="390"/>
      <c r="D423" s="390"/>
      <c r="E423" s="390"/>
      <c r="F423" s="390"/>
      <c r="G423" s="390"/>
      <c r="H423" s="390"/>
      <c r="I423" s="390"/>
      <c r="J423" s="390"/>
      <c r="K423" s="390"/>
      <c r="L423" s="390"/>
      <c r="M423" s="390"/>
      <c r="N423" s="390"/>
      <c r="O423" s="390"/>
      <c r="P423" s="390"/>
      <c r="Q423" s="390"/>
      <c r="R423" s="390"/>
      <c r="S423" s="390"/>
      <c r="T423" s="390"/>
      <c r="U423" s="390"/>
      <c r="V423" s="390"/>
      <c r="W423" s="390"/>
      <c r="X423" s="390"/>
      <c r="Y423" s="390"/>
      <c r="Z423" s="390"/>
      <c r="AA423" s="390"/>
    </row>
    <row r="424" spans="1:28" ht="19.5" customHeight="1" x14ac:dyDescent="0.15">
      <c r="A424" s="185" t="s">
        <v>180</v>
      </c>
      <c r="B424" s="186"/>
      <c r="C424" s="186"/>
      <c r="D424" s="186"/>
      <c r="E424" s="186"/>
      <c r="F424" s="90" t="s">
        <v>181</v>
      </c>
      <c r="G424" s="91"/>
      <c r="H424" s="91"/>
      <c r="I424" s="91"/>
      <c r="J424" s="91"/>
      <c r="K424" s="91"/>
      <c r="L424" s="91"/>
      <c r="M424" s="91"/>
      <c r="N424" s="91"/>
      <c r="O424" s="91"/>
      <c r="P424" s="91"/>
      <c r="Q424" s="260"/>
      <c r="R424" s="92"/>
      <c r="S424" s="91"/>
      <c r="T424" s="91"/>
      <c r="U424" s="91"/>
      <c r="V424" s="91"/>
      <c r="W424" s="91"/>
      <c r="X424" s="91"/>
      <c r="Y424" s="91"/>
      <c r="Z424" s="91"/>
      <c r="AA424" s="259" t="s">
        <v>182</v>
      </c>
      <c r="AB424" s="93"/>
    </row>
    <row r="425" spans="1:28" ht="19.5" customHeight="1" x14ac:dyDescent="0.15">
      <c r="A425" s="187" t="s">
        <v>183</v>
      </c>
      <c r="B425" s="188"/>
      <c r="C425" s="188"/>
      <c r="D425" s="188"/>
      <c r="E425" s="189" t="s">
        <v>184</v>
      </c>
      <c r="F425" s="240">
        <f>F427+F461+F464</f>
        <v>8512.06</v>
      </c>
      <c r="G425" s="256" t="s">
        <v>185</v>
      </c>
      <c r="H425" s="256" t="s">
        <v>186</v>
      </c>
      <c r="I425" s="256" t="s">
        <v>187</v>
      </c>
      <c r="J425" s="256" t="s">
        <v>188</v>
      </c>
      <c r="K425" s="256" t="s">
        <v>228</v>
      </c>
      <c r="L425" s="256" t="s">
        <v>229</v>
      </c>
      <c r="M425" s="256" t="s">
        <v>230</v>
      </c>
      <c r="N425" s="256" t="s">
        <v>231</v>
      </c>
      <c r="O425" s="256" t="s">
        <v>232</v>
      </c>
      <c r="P425" s="256" t="s">
        <v>233</v>
      </c>
      <c r="Q425" s="258" t="s">
        <v>234</v>
      </c>
      <c r="R425" s="257" t="s">
        <v>235</v>
      </c>
      <c r="S425" s="256" t="s">
        <v>236</v>
      </c>
      <c r="T425" s="256" t="s">
        <v>237</v>
      </c>
      <c r="U425" s="256" t="s">
        <v>238</v>
      </c>
      <c r="V425" s="256" t="s">
        <v>239</v>
      </c>
      <c r="W425" s="256" t="s">
        <v>42</v>
      </c>
      <c r="X425" s="256" t="s">
        <v>147</v>
      </c>
      <c r="Y425" s="256" t="s">
        <v>148</v>
      </c>
      <c r="Z425" s="256" t="s">
        <v>149</v>
      </c>
      <c r="AA425" s="253"/>
      <c r="AB425" s="93"/>
    </row>
    <row r="426" spans="1:28" ht="19.5" customHeight="1" x14ac:dyDescent="0.15">
      <c r="A426" s="190"/>
      <c r="B426" s="191"/>
      <c r="C426" s="191"/>
      <c r="D426" s="191"/>
      <c r="E426" s="189" t="s">
        <v>150</v>
      </c>
      <c r="F426" s="240">
        <f>F428</f>
        <v>1985.346</v>
      </c>
      <c r="G426" s="254"/>
      <c r="H426" s="254"/>
      <c r="I426" s="254"/>
      <c r="J426" s="254"/>
      <c r="K426" s="254"/>
      <c r="L426" s="254"/>
      <c r="M426" s="254"/>
      <c r="N426" s="254"/>
      <c r="O426" s="254"/>
      <c r="P426" s="254"/>
      <c r="Q426" s="255"/>
      <c r="R426" s="94"/>
      <c r="S426" s="254"/>
      <c r="T426" s="254"/>
      <c r="U426" s="254"/>
      <c r="V426" s="254"/>
      <c r="W426" s="254"/>
      <c r="X426" s="254"/>
      <c r="Y426" s="254"/>
      <c r="Z426" s="254"/>
      <c r="AA426" s="253" t="s">
        <v>151</v>
      </c>
      <c r="AB426" s="93"/>
    </row>
    <row r="427" spans="1:28" ht="19.5" customHeight="1" x14ac:dyDescent="0.15">
      <c r="A427" s="192"/>
      <c r="B427" s="193" t="s">
        <v>152</v>
      </c>
      <c r="C427" s="188"/>
      <c r="D427" s="188"/>
      <c r="E427" s="189" t="s">
        <v>184</v>
      </c>
      <c r="F427" s="240">
        <f>SUM(G427:AA427)</f>
        <v>8241.93</v>
      </c>
      <c r="G427" s="240">
        <f>G429+G447</f>
        <v>65.539999999999992</v>
      </c>
      <c r="H427" s="240">
        <f t="shared" ref="H427:AA427" si="206">H429+H447</f>
        <v>84.46</v>
      </c>
      <c r="I427" s="240">
        <f t="shared" si="206"/>
        <v>149.64999999999998</v>
      </c>
      <c r="J427" s="240">
        <f t="shared" si="206"/>
        <v>85.82</v>
      </c>
      <c r="K427" s="240">
        <f t="shared" si="206"/>
        <v>198.06999999999996</v>
      </c>
      <c r="L427" s="240">
        <f t="shared" si="206"/>
        <v>256.71999999999997</v>
      </c>
      <c r="M427" s="240">
        <f t="shared" si="206"/>
        <v>374.92999999999995</v>
      </c>
      <c r="N427" s="240">
        <f t="shared" si="206"/>
        <v>547.54</v>
      </c>
      <c r="O427" s="240">
        <f t="shared" si="206"/>
        <v>882.99999999999989</v>
      </c>
      <c r="P427" s="240">
        <f t="shared" si="206"/>
        <v>947.01</v>
      </c>
      <c r="Q427" s="240">
        <f t="shared" si="206"/>
        <v>1160.49</v>
      </c>
      <c r="R427" s="240">
        <f t="shared" si="206"/>
        <v>1669.2300000000002</v>
      </c>
      <c r="S427" s="240">
        <f t="shared" si="206"/>
        <v>582.52</v>
      </c>
      <c r="T427" s="240">
        <f t="shared" si="206"/>
        <v>795.54</v>
      </c>
      <c r="U427" s="240">
        <f t="shared" si="206"/>
        <v>210.38</v>
      </c>
      <c r="V427" s="240">
        <f t="shared" si="206"/>
        <v>148.18</v>
      </c>
      <c r="W427" s="240">
        <f t="shared" si="206"/>
        <v>24.94</v>
      </c>
      <c r="X427" s="240">
        <f t="shared" si="206"/>
        <v>34.07</v>
      </c>
      <c r="Y427" s="240">
        <f t="shared" si="206"/>
        <v>3.02</v>
      </c>
      <c r="Z427" s="240">
        <f t="shared" si="206"/>
        <v>15.24</v>
      </c>
      <c r="AA427" s="248">
        <f t="shared" si="206"/>
        <v>5.58</v>
      </c>
      <c r="AB427" s="93"/>
    </row>
    <row r="428" spans="1:28" ht="19.5" customHeight="1" x14ac:dyDescent="0.15">
      <c r="A428" s="194"/>
      <c r="B428" s="195"/>
      <c r="C428" s="191"/>
      <c r="D428" s="191"/>
      <c r="E428" s="189" t="s">
        <v>150</v>
      </c>
      <c r="F428" s="240">
        <f>SUM(G428:AA428)</f>
        <v>1985.346</v>
      </c>
      <c r="G428" s="240">
        <f>G430+G448</f>
        <v>0</v>
      </c>
      <c r="H428" s="240">
        <f t="shared" ref="H428:AA428" si="207">H430+H448</f>
        <v>1.2999999999999999E-2</v>
      </c>
      <c r="I428" s="240">
        <f t="shared" si="207"/>
        <v>2.88</v>
      </c>
      <c r="J428" s="240">
        <f t="shared" si="207"/>
        <v>7.370000000000001</v>
      </c>
      <c r="K428" s="240">
        <f t="shared" si="207"/>
        <v>31.391000000000002</v>
      </c>
      <c r="L428" s="240">
        <f t="shared" si="207"/>
        <v>52.228000000000002</v>
      </c>
      <c r="M428" s="240">
        <f t="shared" si="207"/>
        <v>80.697000000000003</v>
      </c>
      <c r="N428" s="240">
        <f t="shared" si="207"/>
        <v>134.304</v>
      </c>
      <c r="O428" s="240">
        <f t="shared" si="207"/>
        <v>241.821</v>
      </c>
      <c r="P428" s="240">
        <f t="shared" si="207"/>
        <v>257.15100000000001</v>
      </c>
      <c r="Q428" s="240">
        <f t="shared" si="207"/>
        <v>324.47399999999999</v>
      </c>
      <c r="R428" s="240">
        <f t="shared" si="207"/>
        <v>441.65700000000004</v>
      </c>
      <c r="S428" s="240">
        <f t="shared" si="207"/>
        <v>149.16700000000003</v>
      </c>
      <c r="T428" s="240">
        <f t="shared" si="207"/>
        <v>165.89800000000002</v>
      </c>
      <c r="U428" s="240">
        <f t="shared" si="207"/>
        <v>42.335999999999999</v>
      </c>
      <c r="V428" s="240">
        <f t="shared" si="207"/>
        <v>28.746000000000002</v>
      </c>
      <c r="W428" s="240">
        <f t="shared" si="207"/>
        <v>5.8759999999999994</v>
      </c>
      <c r="X428" s="240">
        <f t="shared" si="207"/>
        <v>11.142999999999999</v>
      </c>
      <c r="Y428" s="240">
        <f t="shared" si="207"/>
        <v>1.1240000000000001</v>
      </c>
      <c r="Z428" s="240">
        <f t="shared" si="207"/>
        <v>5.3689999999999998</v>
      </c>
      <c r="AA428" s="248">
        <f t="shared" si="207"/>
        <v>1.7010000000000001</v>
      </c>
      <c r="AB428" s="93"/>
    </row>
    <row r="429" spans="1:28" ht="19.5" customHeight="1" x14ac:dyDescent="0.15">
      <c r="A429" s="194"/>
      <c r="B429" s="196"/>
      <c r="C429" s="193" t="s">
        <v>152</v>
      </c>
      <c r="D429" s="188"/>
      <c r="E429" s="189" t="s">
        <v>184</v>
      </c>
      <c r="F429" s="240">
        <f t="shared" ref="F429:F460" si="208">SUM(G429:AA429)</f>
        <v>6113.4100000000008</v>
      </c>
      <c r="G429" s="240">
        <f>G431+G445</f>
        <v>52.76</v>
      </c>
      <c r="H429" s="240">
        <f t="shared" ref="H429:J429" si="209">H431+H445</f>
        <v>72.94</v>
      </c>
      <c r="I429" s="240">
        <f t="shared" si="209"/>
        <v>125.87999999999998</v>
      </c>
      <c r="J429" s="240">
        <f t="shared" si="209"/>
        <v>72.75</v>
      </c>
      <c r="K429" s="240">
        <f>K431+K445</f>
        <v>184.39999999999998</v>
      </c>
      <c r="L429" s="240">
        <f t="shared" ref="L429:AA429" si="210">L431+L445</f>
        <v>250.31999999999996</v>
      </c>
      <c r="M429" s="240">
        <f t="shared" si="210"/>
        <v>314.21999999999997</v>
      </c>
      <c r="N429" s="240">
        <f t="shared" si="210"/>
        <v>519</v>
      </c>
      <c r="O429" s="240">
        <f t="shared" si="210"/>
        <v>845.19999999999993</v>
      </c>
      <c r="P429" s="240">
        <f t="shared" si="210"/>
        <v>819.97</v>
      </c>
      <c r="Q429" s="240">
        <f t="shared" si="210"/>
        <v>980.20999999999992</v>
      </c>
      <c r="R429" s="240">
        <f t="shared" si="210"/>
        <v>1136.7500000000002</v>
      </c>
      <c r="S429" s="240">
        <f t="shared" si="210"/>
        <v>339.47</v>
      </c>
      <c r="T429" s="240">
        <f t="shared" si="210"/>
        <v>272.01000000000005</v>
      </c>
      <c r="U429" s="240">
        <f t="shared" si="210"/>
        <v>52.669999999999995</v>
      </c>
      <c r="V429" s="240">
        <f t="shared" si="210"/>
        <v>29.64</v>
      </c>
      <c r="W429" s="240">
        <f t="shared" si="210"/>
        <v>8.75</v>
      </c>
      <c r="X429" s="240">
        <f t="shared" si="210"/>
        <v>21.39</v>
      </c>
      <c r="Y429" s="240">
        <f t="shared" si="210"/>
        <v>2.63</v>
      </c>
      <c r="Z429" s="240">
        <f t="shared" si="210"/>
        <v>10.51</v>
      </c>
      <c r="AA429" s="248">
        <f t="shared" si="210"/>
        <v>1.94</v>
      </c>
      <c r="AB429" s="93"/>
    </row>
    <row r="430" spans="1:28" ht="19.5" customHeight="1" x14ac:dyDescent="0.15">
      <c r="A430" s="194"/>
      <c r="B430" s="197"/>
      <c r="C430" s="197"/>
      <c r="D430" s="191"/>
      <c r="E430" s="189" t="s">
        <v>150</v>
      </c>
      <c r="F430" s="240">
        <f t="shared" si="208"/>
        <v>1675.8060000000003</v>
      </c>
      <c r="G430" s="240">
        <f>G432+G446</f>
        <v>0</v>
      </c>
      <c r="H430" s="240">
        <f t="shared" ref="H430:AA430" si="211">H432+H446</f>
        <v>0</v>
      </c>
      <c r="I430" s="240">
        <f t="shared" si="211"/>
        <v>2.302</v>
      </c>
      <c r="J430" s="240">
        <f t="shared" si="211"/>
        <v>6.713000000000001</v>
      </c>
      <c r="K430" s="240">
        <f t="shared" si="211"/>
        <v>30.433000000000003</v>
      </c>
      <c r="L430" s="240">
        <f t="shared" si="211"/>
        <v>51.652000000000001</v>
      </c>
      <c r="M430" s="240">
        <f t="shared" si="211"/>
        <v>74.679000000000002</v>
      </c>
      <c r="N430" s="240">
        <f t="shared" si="211"/>
        <v>131.142</v>
      </c>
      <c r="O430" s="240">
        <f t="shared" si="211"/>
        <v>236.898</v>
      </c>
      <c r="P430" s="240">
        <f t="shared" si="211"/>
        <v>239.542</v>
      </c>
      <c r="Q430" s="240">
        <f t="shared" si="211"/>
        <v>296.87799999999999</v>
      </c>
      <c r="R430" s="240">
        <f t="shared" si="211"/>
        <v>360.36699999999996</v>
      </c>
      <c r="S430" s="240">
        <f t="shared" si="211"/>
        <v>110.37200000000001</v>
      </c>
      <c r="T430" s="240">
        <f t="shared" si="211"/>
        <v>87.564000000000007</v>
      </c>
      <c r="U430" s="240">
        <f t="shared" si="211"/>
        <v>18.932000000000002</v>
      </c>
      <c r="V430" s="240">
        <f t="shared" si="211"/>
        <v>11.009</v>
      </c>
      <c r="W430" s="240">
        <f t="shared" si="211"/>
        <v>3.4129999999999998</v>
      </c>
      <c r="X430" s="240">
        <f t="shared" si="211"/>
        <v>7.9859999999999998</v>
      </c>
      <c r="Y430" s="240">
        <f t="shared" si="211"/>
        <v>1.0230000000000001</v>
      </c>
      <c r="Z430" s="240">
        <f t="shared" si="211"/>
        <v>4.1399999999999997</v>
      </c>
      <c r="AA430" s="248">
        <f t="shared" si="211"/>
        <v>0.76100000000000001</v>
      </c>
      <c r="AB430" s="93"/>
    </row>
    <row r="431" spans="1:28" ht="19.5" customHeight="1" x14ac:dyDescent="0.15">
      <c r="A431" s="194"/>
      <c r="B431" s="198"/>
      <c r="C431" s="189"/>
      <c r="D431" s="189" t="s">
        <v>153</v>
      </c>
      <c r="E431" s="189" t="s">
        <v>184</v>
      </c>
      <c r="F431" s="240">
        <f>SUM(G431:AA431)</f>
        <v>6021.45</v>
      </c>
      <c r="G431" s="240">
        <f>SUM(G433,G435,G437,G439,G441,G443)</f>
        <v>50.86</v>
      </c>
      <c r="H431" s="240">
        <f t="shared" ref="H431" si="212">SUM(H433,H435,H437,H439,H441,H443)</f>
        <v>72.94</v>
      </c>
      <c r="I431" s="240">
        <f>SUM(I433,I435,I437,I439,I441,I443)</f>
        <v>122.55999999999999</v>
      </c>
      <c r="J431" s="240">
        <f t="shared" ref="J431" si="213">SUM(J433,J435,J437,J439,J441,J443)</f>
        <v>66.63</v>
      </c>
      <c r="K431" s="240">
        <f>SUM(K433,K435,K437,K439,K441,K443)</f>
        <v>177.23</v>
      </c>
      <c r="L431" s="240">
        <f t="shared" ref="L431:V431" si="214">SUM(L433,L435,L437,L439,L441,L443)</f>
        <v>244.67999999999998</v>
      </c>
      <c r="M431" s="240">
        <f t="shared" si="214"/>
        <v>311.54999999999995</v>
      </c>
      <c r="N431" s="240">
        <f t="shared" si="214"/>
        <v>472.78</v>
      </c>
      <c r="O431" s="240">
        <f t="shared" si="214"/>
        <v>842.4899999999999</v>
      </c>
      <c r="P431" s="240">
        <f t="shared" si="214"/>
        <v>818.81000000000006</v>
      </c>
      <c r="Q431" s="240">
        <f t="shared" si="214"/>
        <v>977.28</v>
      </c>
      <c r="R431" s="240">
        <f t="shared" si="214"/>
        <v>1133.3700000000001</v>
      </c>
      <c r="S431" s="240">
        <f t="shared" si="214"/>
        <v>338.21000000000004</v>
      </c>
      <c r="T431" s="240">
        <f t="shared" si="214"/>
        <v>266.04000000000002</v>
      </c>
      <c r="U431" s="240">
        <f t="shared" si="214"/>
        <v>51.16</v>
      </c>
      <c r="V431" s="240">
        <f t="shared" si="214"/>
        <v>29.64</v>
      </c>
      <c r="W431" s="240">
        <f>SUM(W433,W435,W437,W439,W441,W443)</f>
        <v>8.75</v>
      </c>
      <c r="X431" s="240">
        <f t="shared" ref="X431:AA431" si="215">SUM(X433,X435,X437,X439,X441,X443)</f>
        <v>21.39</v>
      </c>
      <c r="Y431" s="240">
        <f t="shared" si="215"/>
        <v>2.63</v>
      </c>
      <c r="Z431" s="240">
        <f t="shared" si="215"/>
        <v>10.51</v>
      </c>
      <c r="AA431" s="248">
        <f t="shared" si="215"/>
        <v>1.94</v>
      </c>
      <c r="AB431" s="93"/>
    </row>
    <row r="432" spans="1:28" ht="19.5" customHeight="1" x14ac:dyDescent="0.15">
      <c r="A432" s="194"/>
      <c r="B432" s="198" t="s">
        <v>154</v>
      </c>
      <c r="C432" s="198"/>
      <c r="D432" s="198"/>
      <c r="E432" s="189" t="s">
        <v>150</v>
      </c>
      <c r="F432" s="240">
        <f t="shared" si="208"/>
        <v>1665.2290000000003</v>
      </c>
      <c r="G432" s="240">
        <f>SUM(G434,G436,G438,G440,G442,G444)</f>
        <v>0</v>
      </c>
      <c r="H432" s="240">
        <f t="shared" ref="H432:AA432" si="216">SUM(H434,H436,H438,H440,H442,H444)</f>
        <v>0</v>
      </c>
      <c r="I432" s="240">
        <f t="shared" si="216"/>
        <v>2.2200000000000002</v>
      </c>
      <c r="J432" s="240">
        <f t="shared" si="216"/>
        <v>6.4010000000000007</v>
      </c>
      <c r="K432" s="240">
        <f t="shared" si="216"/>
        <v>29.930000000000003</v>
      </c>
      <c r="L432" s="240">
        <f t="shared" si="216"/>
        <v>51.146000000000001</v>
      </c>
      <c r="M432" s="240">
        <f t="shared" si="216"/>
        <v>74.412000000000006</v>
      </c>
      <c r="N432" s="240">
        <f t="shared" si="216"/>
        <v>126.029</v>
      </c>
      <c r="O432" s="240">
        <f t="shared" si="216"/>
        <v>236.33199999999999</v>
      </c>
      <c r="P432" s="240">
        <f t="shared" si="216"/>
        <v>239.24</v>
      </c>
      <c r="Q432" s="240">
        <f t="shared" si="216"/>
        <v>296.08699999999999</v>
      </c>
      <c r="R432" s="240">
        <f t="shared" si="216"/>
        <v>359.47199999999998</v>
      </c>
      <c r="S432" s="240">
        <f t="shared" si="216"/>
        <v>110.02000000000001</v>
      </c>
      <c r="T432" s="240">
        <f t="shared" si="216"/>
        <v>86.871000000000009</v>
      </c>
      <c r="U432" s="240">
        <f t="shared" si="216"/>
        <v>18.737000000000002</v>
      </c>
      <c r="V432" s="240">
        <f t="shared" si="216"/>
        <v>11.009</v>
      </c>
      <c r="W432" s="240">
        <f t="shared" si="216"/>
        <v>3.4129999999999998</v>
      </c>
      <c r="X432" s="240">
        <f t="shared" si="216"/>
        <v>7.9859999999999998</v>
      </c>
      <c r="Y432" s="240">
        <f t="shared" si="216"/>
        <v>1.0230000000000001</v>
      </c>
      <c r="Z432" s="240">
        <f t="shared" si="216"/>
        <v>4.1399999999999997</v>
      </c>
      <c r="AA432" s="248">
        <f t="shared" si="216"/>
        <v>0.76100000000000001</v>
      </c>
      <c r="AB432" s="93"/>
    </row>
    <row r="433" spans="1:28" ht="19.5" customHeight="1" x14ac:dyDescent="0.15">
      <c r="A433" s="194" t="s">
        <v>155</v>
      </c>
      <c r="B433" s="198"/>
      <c r="C433" s="198" t="s">
        <v>10</v>
      </c>
      <c r="D433" s="189" t="s">
        <v>156</v>
      </c>
      <c r="E433" s="189" t="s">
        <v>184</v>
      </c>
      <c r="F433" s="240">
        <f t="shared" si="208"/>
        <v>3987.6200000000008</v>
      </c>
      <c r="G433" s="240">
        <v>17.93</v>
      </c>
      <c r="H433" s="240">
        <v>53.09</v>
      </c>
      <c r="I433" s="240">
        <v>53.71</v>
      </c>
      <c r="J433" s="240">
        <v>45.29</v>
      </c>
      <c r="K433" s="240">
        <v>175.02</v>
      </c>
      <c r="L433" s="240">
        <v>241.51</v>
      </c>
      <c r="M433" s="240">
        <v>279.14999999999998</v>
      </c>
      <c r="N433" s="240">
        <v>387.45</v>
      </c>
      <c r="O433" s="240">
        <v>605.99</v>
      </c>
      <c r="P433" s="240">
        <v>540.78</v>
      </c>
      <c r="Q433" s="240">
        <v>541.99</v>
      </c>
      <c r="R433" s="240">
        <v>647.27</v>
      </c>
      <c r="S433" s="240">
        <v>180.78</v>
      </c>
      <c r="T433" s="240">
        <v>122.53</v>
      </c>
      <c r="U433" s="240">
        <v>36.049999999999997</v>
      </c>
      <c r="V433" s="240">
        <v>21.57</v>
      </c>
      <c r="W433" s="240">
        <v>7.58</v>
      </c>
      <c r="X433" s="240">
        <v>16.260000000000002</v>
      </c>
      <c r="Y433" s="240">
        <v>2.2599999999999998</v>
      </c>
      <c r="Z433" s="240">
        <v>9.69</v>
      </c>
      <c r="AA433" s="248">
        <v>1.72</v>
      </c>
      <c r="AB433" s="93"/>
    </row>
    <row r="434" spans="1:28" ht="19.5" customHeight="1" x14ac:dyDescent="0.15">
      <c r="A434" s="194"/>
      <c r="B434" s="198"/>
      <c r="C434" s="198"/>
      <c r="D434" s="198"/>
      <c r="E434" s="189" t="s">
        <v>150</v>
      </c>
      <c r="F434" s="240">
        <f t="shared" si="208"/>
        <v>1250.6979999999999</v>
      </c>
      <c r="G434" s="240">
        <v>0</v>
      </c>
      <c r="H434" s="240">
        <v>0</v>
      </c>
      <c r="I434" s="240">
        <v>1.927</v>
      </c>
      <c r="J434" s="240">
        <v>5.4340000000000002</v>
      </c>
      <c r="K434" s="240">
        <v>29.76</v>
      </c>
      <c r="L434" s="240">
        <v>50.737000000000002</v>
      </c>
      <c r="M434" s="240">
        <v>69.884</v>
      </c>
      <c r="N434" s="240">
        <v>112.366</v>
      </c>
      <c r="O434" s="240">
        <v>193.70599999999999</v>
      </c>
      <c r="P434" s="240">
        <v>183.66800000000001</v>
      </c>
      <c r="Q434" s="240">
        <v>200.25</v>
      </c>
      <c r="R434" s="240">
        <v>245.114</v>
      </c>
      <c r="S434" s="240">
        <v>70.245000000000005</v>
      </c>
      <c r="T434" s="240">
        <v>48.622</v>
      </c>
      <c r="U434" s="240">
        <v>14.782</v>
      </c>
      <c r="V434" s="240">
        <v>8.843</v>
      </c>
      <c r="W434" s="240">
        <v>3.109</v>
      </c>
      <c r="X434" s="240">
        <v>6.6529999999999996</v>
      </c>
      <c r="Y434" s="240">
        <v>0.92700000000000005</v>
      </c>
      <c r="Z434" s="240">
        <v>3.9670000000000001</v>
      </c>
      <c r="AA434" s="248">
        <v>0.70399999999999996</v>
      </c>
      <c r="AB434" s="93"/>
    </row>
    <row r="435" spans="1:28" ht="19.5" customHeight="1" x14ac:dyDescent="0.15">
      <c r="A435" s="194"/>
      <c r="B435" s="198"/>
      <c r="C435" s="198"/>
      <c r="D435" s="189" t="s">
        <v>157</v>
      </c>
      <c r="E435" s="189" t="s">
        <v>184</v>
      </c>
      <c r="F435" s="240">
        <f t="shared" si="208"/>
        <v>1684.5400000000002</v>
      </c>
      <c r="G435" s="240">
        <v>0</v>
      </c>
      <c r="H435" s="240">
        <v>0</v>
      </c>
      <c r="I435" s="240">
        <v>0</v>
      </c>
      <c r="J435" s="240">
        <v>4.3499999999999996</v>
      </c>
      <c r="K435" s="240">
        <v>0</v>
      </c>
      <c r="L435" s="240">
        <v>0.56999999999999995</v>
      </c>
      <c r="M435" s="240">
        <v>29.86</v>
      </c>
      <c r="N435" s="240">
        <v>85.09</v>
      </c>
      <c r="O435" s="240">
        <v>235.32</v>
      </c>
      <c r="P435" s="240">
        <v>277.45999999999998</v>
      </c>
      <c r="Q435" s="240">
        <v>424.75</v>
      </c>
      <c r="R435" s="240">
        <v>416.61</v>
      </c>
      <c r="S435" s="240">
        <v>106.32</v>
      </c>
      <c r="T435" s="240">
        <v>76.33</v>
      </c>
      <c r="U435" s="240">
        <v>13.79</v>
      </c>
      <c r="V435" s="240">
        <v>6.38</v>
      </c>
      <c r="W435" s="240">
        <v>1.17</v>
      </c>
      <c r="X435" s="240">
        <v>5.13</v>
      </c>
      <c r="Y435" s="240">
        <v>0.37</v>
      </c>
      <c r="Z435" s="240">
        <v>0.82</v>
      </c>
      <c r="AA435" s="248">
        <v>0.22</v>
      </c>
      <c r="AB435" s="93"/>
    </row>
    <row r="436" spans="1:28" ht="19.5" customHeight="1" x14ac:dyDescent="0.15">
      <c r="A436" s="194"/>
      <c r="B436" s="198"/>
      <c r="C436" s="198"/>
      <c r="D436" s="198"/>
      <c r="E436" s="189" t="s">
        <v>150</v>
      </c>
      <c r="F436" s="240">
        <f t="shared" si="208"/>
        <v>356.41900000000004</v>
      </c>
      <c r="G436" s="240">
        <v>0</v>
      </c>
      <c r="H436" s="240">
        <v>0</v>
      </c>
      <c r="I436" s="240">
        <v>0</v>
      </c>
      <c r="J436" s="240">
        <v>0.30599999999999999</v>
      </c>
      <c r="K436" s="240">
        <v>0</v>
      </c>
      <c r="L436" s="240">
        <v>6.8000000000000005E-2</v>
      </c>
      <c r="M436" s="240">
        <v>4.181</v>
      </c>
      <c r="N436" s="240">
        <v>13.613</v>
      </c>
      <c r="O436" s="240">
        <v>42.353000000000002</v>
      </c>
      <c r="P436" s="240">
        <v>55.429000000000002</v>
      </c>
      <c r="Q436" s="240">
        <v>93.123000000000005</v>
      </c>
      <c r="R436" s="240">
        <v>95.679000000000002</v>
      </c>
      <c r="S436" s="240">
        <v>25.463999999999999</v>
      </c>
      <c r="T436" s="240">
        <v>19.021999999999998</v>
      </c>
      <c r="U436" s="240">
        <v>3.5590000000000002</v>
      </c>
      <c r="V436" s="240">
        <v>1.659</v>
      </c>
      <c r="W436" s="240">
        <v>0.30399999999999999</v>
      </c>
      <c r="X436" s="240">
        <v>1.333</v>
      </c>
      <c r="Y436" s="240">
        <v>9.6000000000000002E-2</v>
      </c>
      <c r="Z436" s="240">
        <v>0.17299999999999999</v>
      </c>
      <c r="AA436" s="248">
        <v>5.7000000000000002E-2</v>
      </c>
      <c r="AB436" s="93"/>
    </row>
    <row r="437" spans="1:28" ht="19.5" customHeight="1" x14ac:dyDescent="0.15">
      <c r="A437" s="194"/>
      <c r="B437" s="198" t="s">
        <v>158</v>
      </c>
      <c r="C437" s="198" t="s">
        <v>159</v>
      </c>
      <c r="D437" s="189" t="s">
        <v>160</v>
      </c>
      <c r="E437" s="189" t="s">
        <v>184</v>
      </c>
      <c r="F437" s="240">
        <f>SUM(G437:AA437)</f>
        <v>0</v>
      </c>
      <c r="G437" s="240">
        <v>0</v>
      </c>
      <c r="H437" s="240">
        <v>0</v>
      </c>
      <c r="I437" s="240">
        <v>0</v>
      </c>
      <c r="J437" s="240">
        <v>0</v>
      </c>
      <c r="K437" s="240">
        <v>0</v>
      </c>
      <c r="L437" s="240">
        <v>0</v>
      </c>
      <c r="M437" s="240">
        <v>0</v>
      </c>
      <c r="N437" s="240">
        <v>0</v>
      </c>
      <c r="O437" s="240">
        <v>0</v>
      </c>
      <c r="P437" s="240">
        <v>0</v>
      </c>
      <c r="Q437" s="240">
        <v>0</v>
      </c>
      <c r="R437" s="240">
        <v>0</v>
      </c>
      <c r="S437" s="240">
        <v>0</v>
      </c>
      <c r="T437" s="240">
        <v>0</v>
      </c>
      <c r="U437" s="240">
        <v>0</v>
      </c>
      <c r="V437" s="240">
        <v>0</v>
      </c>
      <c r="W437" s="240">
        <v>0</v>
      </c>
      <c r="X437" s="240">
        <v>0</v>
      </c>
      <c r="Y437" s="240">
        <v>0</v>
      </c>
      <c r="Z437" s="240">
        <v>0</v>
      </c>
      <c r="AA437" s="248">
        <v>0</v>
      </c>
      <c r="AB437" s="93"/>
    </row>
    <row r="438" spans="1:28" ht="19.5" customHeight="1" x14ac:dyDescent="0.15">
      <c r="A438" s="194"/>
      <c r="B438" s="198"/>
      <c r="C438" s="198"/>
      <c r="D438" s="198"/>
      <c r="E438" s="189" t="s">
        <v>150</v>
      </c>
      <c r="F438" s="240">
        <f t="shared" si="208"/>
        <v>0</v>
      </c>
      <c r="G438" s="240">
        <v>0</v>
      </c>
      <c r="H438" s="240">
        <v>0</v>
      </c>
      <c r="I438" s="240">
        <v>0</v>
      </c>
      <c r="J438" s="240">
        <v>0</v>
      </c>
      <c r="K438" s="240">
        <v>0</v>
      </c>
      <c r="L438" s="240">
        <v>0</v>
      </c>
      <c r="M438" s="240">
        <v>0</v>
      </c>
      <c r="N438" s="240">
        <v>0</v>
      </c>
      <c r="O438" s="240">
        <v>0</v>
      </c>
      <c r="P438" s="240">
        <v>0</v>
      </c>
      <c r="Q438" s="240">
        <v>0</v>
      </c>
      <c r="R438" s="240">
        <v>0</v>
      </c>
      <c r="S438" s="240">
        <v>0</v>
      </c>
      <c r="T438" s="240">
        <v>0</v>
      </c>
      <c r="U438" s="240">
        <v>0</v>
      </c>
      <c r="V438" s="240">
        <v>0</v>
      </c>
      <c r="W438" s="240">
        <v>0</v>
      </c>
      <c r="X438" s="240">
        <v>0</v>
      </c>
      <c r="Y438" s="240">
        <v>0</v>
      </c>
      <c r="Z438" s="240">
        <v>0</v>
      </c>
      <c r="AA438" s="248">
        <v>0</v>
      </c>
      <c r="AB438" s="93"/>
    </row>
    <row r="439" spans="1:28" ht="19.5" customHeight="1" x14ac:dyDescent="0.15">
      <c r="A439" s="194"/>
      <c r="B439" s="198"/>
      <c r="C439" s="198"/>
      <c r="D439" s="189" t="s">
        <v>161</v>
      </c>
      <c r="E439" s="189" t="s">
        <v>184</v>
      </c>
      <c r="F439" s="240">
        <f t="shared" si="208"/>
        <v>74.529999999999987</v>
      </c>
      <c r="G439" s="240">
        <v>0.64</v>
      </c>
      <c r="H439" s="240">
        <v>0</v>
      </c>
      <c r="I439" s="240">
        <v>60.05</v>
      </c>
      <c r="J439" s="240">
        <v>11.35</v>
      </c>
      <c r="K439" s="240">
        <v>1.1399999999999999</v>
      </c>
      <c r="L439" s="240">
        <v>0.32</v>
      </c>
      <c r="M439" s="240">
        <v>1.03</v>
      </c>
      <c r="N439" s="240">
        <v>0</v>
      </c>
      <c r="O439" s="240">
        <v>0</v>
      </c>
      <c r="P439" s="240">
        <v>0</v>
      </c>
      <c r="Q439" s="240">
        <v>0</v>
      </c>
      <c r="R439" s="240">
        <v>0</v>
      </c>
      <c r="S439" s="240">
        <v>0</v>
      </c>
      <c r="T439" s="240">
        <v>0</v>
      </c>
      <c r="U439" s="240">
        <v>0</v>
      </c>
      <c r="V439" s="240">
        <v>0</v>
      </c>
      <c r="W439" s="240">
        <v>0</v>
      </c>
      <c r="X439" s="240">
        <v>0</v>
      </c>
      <c r="Y439" s="240">
        <v>0</v>
      </c>
      <c r="Z439" s="240">
        <v>0</v>
      </c>
      <c r="AA439" s="248">
        <v>0</v>
      </c>
      <c r="AB439" s="93"/>
    </row>
    <row r="440" spans="1:28" ht="19.5" customHeight="1" x14ac:dyDescent="0.15">
      <c r="A440" s="194"/>
      <c r="B440" s="198"/>
      <c r="C440" s="198"/>
      <c r="D440" s="198"/>
      <c r="E440" s="189" t="s">
        <v>150</v>
      </c>
      <c r="F440" s="240">
        <f t="shared" si="208"/>
        <v>0.23800000000000002</v>
      </c>
      <c r="G440" s="240">
        <v>0</v>
      </c>
      <c r="H440" s="240">
        <v>0</v>
      </c>
      <c r="I440" s="240">
        <v>0</v>
      </c>
      <c r="J440" s="240">
        <v>0.13600000000000001</v>
      </c>
      <c r="K440" s="240">
        <v>0.03</v>
      </c>
      <c r="L440" s="240">
        <v>1.2E-2</v>
      </c>
      <c r="M440" s="240">
        <v>0.06</v>
      </c>
      <c r="N440" s="240">
        <v>0</v>
      </c>
      <c r="O440" s="240">
        <v>0</v>
      </c>
      <c r="P440" s="240">
        <v>0</v>
      </c>
      <c r="Q440" s="240">
        <v>0</v>
      </c>
      <c r="R440" s="240">
        <v>0</v>
      </c>
      <c r="S440" s="240">
        <v>0</v>
      </c>
      <c r="T440" s="240">
        <v>0</v>
      </c>
      <c r="U440" s="240">
        <v>0</v>
      </c>
      <c r="V440" s="240">
        <v>0</v>
      </c>
      <c r="W440" s="240">
        <v>0</v>
      </c>
      <c r="X440" s="240">
        <v>0</v>
      </c>
      <c r="Y440" s="240">
        <v>0</v>
      </c>
      <c r="Z440" s="240">
        <v>0</v>
      </c>
      <c r="AA440" s="248">
        <v>0</v>
      </c>
      <c r="AB440" s="93"/>
    </row>
    <row r="441" spans="1:28" ht="19.5" customHeight="1" x14ac:dyDescent="0.15">
      <c r="A441" s="194"/>
      <c r="B441" s="198"/>
      <c r="C441" s="198" t="s">
        <v>162</v>
      </c>
      <c r="D441" s="189" t="s">
        <v>163</v>
      </c>
      <c r="E441" s="189" t="s">
        <v>184</v>
      </c>
      <c r="F441" s="240">
        <f t="shared" si="208"/>
        <v>274.45999999999998</v>
      </c>
      <c r="G441" s="240">
        <v>32.29</v>
      </c>
      <c r="H441" s="240">
        <v>19.850000000000001</v>
      </c>
      <c r="I441" s="240">
        <v>8.8000000000000007</v>
      </c>
      <c r="J441" s="240">
        <v>5.64</v>
      </c>
      <c r="K441" s="240">
        <v>1.07</v>
      </c>
      <c r="L441" s="240">
        <v>1.98</v>
      </c>
      <c r="M441" s="240">
        <v>1.51</v>
      </c>
      <c r="N441" s="240">
        <v>0.24</v>
      </c>
      <c r="O441" s="240">
        <v>1.18</v>
      </c>
      <c r="P441" s="240">
        <v>0.56999999999999995</v>
      </c>
      <c r="Q441" s="240">
        <v>10.54</v>
      </c>
      <c r="R441" s="240">
        <v>69.489999999999995</v>
      </c>
      <c r="S441" s="240">
        <v>51.11</v>
      </c>
      <c r="T441" s="240">
        <v>67.180000000000007</v>
      </c>
      <c r="U441" s="240">
        <v>1.32</v>
      </c>
      <c r="V441" s="240">
        <v>1.69</v>
      </c>
      <c r="W441" s="240">
        <v>0</v>
      </c>
      <c r="X441" s="240">
        <v>0</v>
      </c>
      <c r="Y441" s="240">
        <v>0</v>
      </c>
      <c r="Z441" s="240">
        <v>0</v>
      </c>
      <c r="AA441" s="248">
        <v>0</v>
      </c>
      <c r="AB441" s="93"/>
    </row>
    <row r="442" spans="1:28" ht="19.5" customHeight="1" x14ac:dyDescent="0.15">
      <c r="A442" s="194"/>
      <c r="B442" s="198" t="s">
        <v>20</v>
      </c>
      <c r="C442" s="198"/>
      <c r="D442" s="198"/>
      <c r="E442" s="189" t="s">
        <v>150</v>
      </c>
      <c r="F442" s="240">
        <f t="shared" si="208"/>
        <v>57.862000000000002</v>
      </c>
      <c r="G442" s="240">
        <v>0</v>
      </c>
      <c r="H442" s="240">
        <v>0</v>
      </c>
      <c r="I442" s="240">
        <v>0.29299999999999998</v>
      </c>
      <c r="J442" s="240">
        <v>0.52500000000000002</v>
      </c>
      <c r="K442" s="240">
        <v>0.14000000000000001</v>
      </c>
      <c r="L442" s="240">
        <v>0.317</v>
      </c>
      <c r="M442" s="240">
        <v>0.28699999999999998</v>
      </c>
      <c r="N442" s="240">
        <v>0.05</v>
      </c>
      <c r="O442" s="240">
        <v>0.27300000000000002</v>
      </c>
      <c r="P442" s="240">
        <v>0.14299999999999999</v>
      </c>
      <c r="Q442" s="240">
        <v>2.714</v>
      </c>
      <c r="R442" s="240">
        <v>18.678999999999998</v>
      </c>
      <c r="S442" s="240">
        <v>14.311</v>
      </c>
      <c r="T442" s="240">
        <v>19.227</v>
      </c>
      <c r="U442" s="240">
        <v>0.39600000000000002</v>
      </c>
      <c r="V442" s="240">
        <v>0.50700000000000001</v>
      </c>
      <c r="W442" s="240">
        <v>0</v>
      </c>
      <c r="X442" s="240">
        <v>0</v>
      </c>
      <c r="Y442" s="240">
        <v>0</v>
      </c>
      <c r="Z442" s="240">
        <v>0</v>
      </c>
      <c r="AA442" s="248">
        <v>0</v>
      </c>
      <c r="AB442" s="93"/>
    </row>
    <row r="443" spans="1:28" ht="19.5" customHeight="1" x14ac:dyDescent="0.15">
      <c r="A443" s="194"/>
      <c r="B443" s="198"/>
      <c r="C443" s="198"/>
      <c r="D443" s="189" t="s">
        <v>164</v>
      </c>
      <c r="E443" s="189" t="s">
        <v>184</v>
      </c>
      <c r="F443" s="240">
        <f t="shared" si="208"/>
        <v>0.3</v>
      </c>
      <c r="G443" s="240">
        <v>0</v>
      </c>
      <c r="H443" s="240">
        <v>0</v>
      </c>
      <c r="I443" s="240">
        <v>0</v>
      </c>
      <c r="J443" s="240">
        <v>0</v>
      </c>
      <c r="K443" s="240">
        <v>0</v>
      </c>
      <c r="L443" s="240">
        <v>0.3</v>
      </c>
      <c r="M443" s="240">
        <v>0</v>
      </c>
      <c r="N443" s="240">
        <v>0</v>
      </c>
      <c r="O443" s="240">
        <v>0</v>
      </c>
      <c r="P443" s="240">
        <v>0</v>
      </c>
      <c r="Q443" s="240">
        <v>0</v>
      </c>
      <c r="R443" s="240">
        <v>0</v>
      </c>
      <c r="S443" s="240">
        <v>0</v>
      </c>
      <c r="T443" s="240">
        <v>0</v>
      </c>
      <c r="U443" s="240">
        <v>0</v>
      </c>
      <c r="V443" s="240">
        <v>0</v>
      </c>
      <c r="W443" s="240">
        <v>0</v>
      </c>
      <c r="X443" s="240">
        <v>0</v>
      </c>
      <c r="Y443" s="240">
        <v>0</v>
      </c>
      <c r="Z443" s="240">
        <v>0</v>
      </c>
      <c r="AA443" s="248">
        <v>0</v>
      </c>
      <c r="AB443" s="93"/>
    </row>
    <row r="444" spans="1:28" ht="19.5" customHeight="1" x14ac:dyDescent="0.15">
      <c r="A444" s="194" t="s">
        <v>227</v>
      </c>
      <c r="B444" s="198"/>
      <c r="C444" s="198"/>
      <c r="D444" s="198"/>
      <c r="E444" s="189" t="s">
        <v>150</v>
      </c>
      <c r="F444" s="240">
        <f t="shared" si="208"/>
        <v>1.2E-2</v>
      </c>
      <c r="G444" s="240">
        <v>0</v>
      </c>
      <c r="H444" s="240">
        <v>0</v>
      </c>
      <c r="I444" s="240">
        <v>0</v>
      </c>
      <c r="J444" s="240">
        <v>0</v>
      </c>
      <c r="K444" s="240">
        <v>0</v>
      </c>
      <c r="L444" s="240">
        <v>1.2E-2</v>
      </c>
      <c r="M444" s="240">
        <v>0</v>
      </c>
      <c r="N444" s="240">
        <v>0</v>
      </c>
      <c r="O444" s="240">
        <v>0</v>
      </c>
      <c r="P444" s="240">
        <v>0</v>
      </c>
      <c r="Q444" s="240">
        <v>0</v>
      </c>
      <c r="R444" s="240">
        <v>0</v>
      </c>
      <c r="S444" s="240">
        <v>0</v>
      </c>
      <c r="T444" s="240">
        <v>0</v>
      </c>
      <c r="U444" s="240">
        <v>0</v>
      </c>
      <c r="V444" s="240">
        <v>0</v>
      </c>
      <c r="W444" s="240">
        <v>0</v>
      </c>
      <c r="X444" s="240">
        <v>0</v>
      </c>
      <c r="Y444" s="240">
        <v>0</v>
      </c>
      <c r="Z444" s="240">
        <v>0</v>
      </c>
      <c r="AA444" s="248">
        <v>0</v>
      </c>
      <c r="AB444" s="93"/>
    </row>
    <row r="445" spans="1:28" ht="19.5" customHeight="1" x14ac:dyDescent="0.15">
      <c r="A445" s="194"/>
      <c r="B445" s="197"/>
      <c r="C445" s="193" t="s">
        <v>165</v>
      </c>
      <c r="D445" s="188"/>
      <c r="E445" s="189" t="s">
        <v>184</v>
      </c>
      <c r="F445" s="240">
        <f t="shared" si="208"/>
        <v>91.96</v>
      </c>
      <c r="G445" s="240">
        <v>1.9</v>
      </c>
      <c r="H445" s="240">
        <v>0</v>
      </c>
      <c r="I445" s="240">
        <v>3.32</v>
      </c>
      <c r="J445" s="240">
        <v>6.12</v>
      </c>
      <c r="K445" s="240">
        <v>7.17</v>
      </c>
      <c r="L445" s="240">
        <v>5.64</v>
      </c>
      <c r="M445" s="240">
        <v>2.67</v>
      </c>
      <c r="N445" s="240">
        <v>46.22</v>
      </c>
      <c r="O445" s="240">
        <v>2.71</v>
      </c>
      <c r="P445" s="240">
        <v>1.1599999999999999</v>
      </c>
      <c r="Q445" s="240">
        <v>2.93</v>
      </c>
      <c r="R445" s="240">
        <v>3.38</v>
      </c>
      <c r="S445" s="240">
        <v>1.26</v>
      </c>
      <c r="T445" s="240">
        <v>5.97</v>
      </c>
      <c r="U445" s="240">
        <v>1.51</v>
      </c>
      <c r="V445" s="240">
        <v>0</v>
      </c>
      <c r="W445" s="240">
        <v>0</v>
      </c>
      <c r="X445" s="240">
        <v>0</v>
      </c>
      <c r="Y445" s="240">
        <v>0</v>
      </c>
      <c r="Z445" s="240">
        <v>0</v>
      </c>
      <c r="AA445" s="248">
        <v>0</v>
      </c>
      <c r="AB445" s="93"/>
    </row>
    <row r="446" spans="1:28" ht="19.5" customHeight="1" x14ac:dyDescent="0.15">
      <c r="A446" s="194"/>
      <c r="B446" s="197"/>
      <c r="C446" s="197"/>
      <c r="D446" s="191"/>
      <c r="E446" s="189" t="s">
        <v>150</v>
      </c>
      <c r="F446" s="240">
        <f t="shared" si="208"/>
        <v>10.577</v>
      </c>
      <c r="G446" s="240">
        <v>0</v>
      </c>
      <c r="H446" s="240">
        <v>0</v>
      </c>
      <c r="I446" s="240">
        <v>8.2000000000000003E-2</v>
      </c>
      <c r="J446" s="240">
        <v>0.312</v>
      </c>
      <c r="K446" s="240">
        <v>0.503</v>
      </c>
      <c r="L446" s="240">
        <v>0.50600000000000001</v>
      </c>
      <c r="M446" s="240">
        <v>0.26700000000000002</v>
      </c>
      <c r="N446" s="240">
        <v>5.1130000000000004</v>
      </c>
      <c r="O446" s="240">
        <v>0.56599999999999995</v>
      </c>
      <c r="P446" s="240">
        <v>0.30199999999999999</v>
      </c>
      <c r="Q446" s="240">
        <v>0.79100000000000004</v>
      </c>
      <c r="R446" s="240">
        <v>0.89500000000000002</v>
      </c>
      <c r="S446" s="240">
        <v>0.35199999999999998</v>
      </c>
      <c r="T446" s="240">
        <v>0.69299999999999995</v>
      </c>
      <c r="U446" s="240">
        <v>0.19500000000000001</v>
      </c>
      <c r="V446" s="240">
        <v>0</v>
      </c>
      <c r="W446" s="240">
        <v>0</v>
      </c>
      <c r="X446" s="240">
        <v>0</v>
      </c>
      <c r="Y446" s="240">
        <v>0</v>
      </c>
      <c r="Z446" s="240">
        <v>0</v>
      </c>
      <c r="AA446" s="248">
        <v>0</v>
      </c>
      <c r="AB446" s="93"/>
    </row>
    <row r="447" spans="1:28" ht="19.5" customHeight="1" x14ac:dyDescent="0.15">
      <c r="A447" s="194"/>
      <c r="B447" s="196"/>
      <c r="C447" s="193" t="s">
        <v>152</v>
      </c>
      <c r="D447" s="188"/>
      <c r="E447" s="189" t="s">
        <v>184</v>
      </c>
      <c r="F447" s="240">
        <f t="shared" si="208"/>
        <v>2128.5199999999995</v>
      </c>
      <c r="G447" s="240">
        <f>G449+G459</f>
        <v>12.78</v>
      </c>
      <c r="H447" s="240">
        <f t="shared" ref="H447:AA447" si="217">H449+H459</f>
        <v>11.52</v>
      </c>
      <c r="I447" s="240">
        <f t="shared" si="217"/>
        <v>23.77</v>
      </c>
      <c r="J447" s="240">
        <f t="shared" si="217"/>
        <v>13.07</v>
      </c>
      <c r="K447" s="240">
        <f t="shared" si="217"/>
        <v>13.67</v>
      </c>
      <c r="L447" s="240">
        <f t="shared" si="217"/>
        <v>6.4</v>
      </c>
      <c r="M447" s="240">
        <f t="shared" si="217"/>
        <v>60.71</v>
      </c>
      <c r="N447" s="240">
        <f t="shared" si="217"/>
        <v>28.540000000000003</v>
      </c>
      <c r="O447" s="240">
        <f t="shared" si="217"/>
        <v>37.799999999999997</v>
      </c>
      <c r="P447" s="240">
        <f t="shared" si="217"/>
        <v>127.04</v>
      </c>
      <c r="Q447" s="240">
        <f t="shared" si="217"/>
        <v>180.28</v>
      </c>
      <c r="R447" s="240">
        <f t="shared" si="217"/>
        <v>532.48</v>
      </c>
      <c r="S447" s="240">
        <f t="shared" si="217"/>
        <v>243.05</v>
      </c>
      <c r="T447" s="240">
        <f t="shared" si="217"/>
        <v>523.53</v>
      </c>
      <c r="U447" s="240">
        <f t="shared" si="217"/>
        <v>157.71</v>
      </c>
      <c r="V447" s="240">
        <f t="shared" si="217"/>
        <v>118.53999999999999</v>
      </c>
      <c r="W447" s="240">
        <f t="shared" si="217"/>
        <v>16.190000000000001</v>
      </c>
      <c r="X447" s="240">
        <f t="shared" si="217"/>
        <v>12.680000000000001</v>
      </c>
      <c r="Y447" s="240">
        <f t="shared" si="217"/>
        <v>0.39</v>
      </c>
      <c r="Z447" s="240">
        <f t="shared" si="217"/>
        <v>4.7300000000000004</v>
      </c>
      <c r="AA447" s="248">
        <f t="shared" si="217"/>
        <v>3.6399999999999997</v>
      </c>
      <c r="AB447" s="93"/>
    </row>
    <row r="448" spans="1:28" ht="19.5" customHeight="1" x14ac:dyDescent="0.15">
      <c r="A448" s="194"/>
      <c r="B448" s="197"/>
      <c r="C448" s="197"/>
      <c r="D448" s="191"/>
      <c r="E448" s="189" t="s">
        <v>150</v>
      </c>
      <c r="F448" s="240">
        <f t="shared" si="208"/>
        <v>309.54000000000008</v>
      </c>
      <c r="G448" s="240">
        <f>G450+G460</f>
        <v>0</v>
      </c>
      <c r="H448" s="240">
        <f t="shared" ref="H448" si="218">H450+H460</f>
        <v>1.2999999999999999E-2</v>
      </c>
      <c r="I448" s="240">
        <f>I450+I460</f>
        <v>0.57799999999999996</v>
      </c>
      <c r="J448" s="240">
        <f t="shared" ref="J448:AA448" si="219">J450+J460</f>
        <v>0.65700000000000003</v>
      </c>
      <c r="K448" s="240">
        <f t="shared" si="219"/>
        <v>0.95799999999999996</v>
      </c>
      <c r="L448" s="240">
        <f t="shared" si="219"/>
        <v>0.57599999999999996</v>
      </c>
      <c r="M448" s="240">
        <f t="shared" si="219"/>
        <v>6.0179999999999998</v>
      </c>
      <c r="N448" s="240">
        <f t="shared" si="219"/>
        <v>3.1619999999999999</v>
      </c>
      <c r="O448" s="240">
        <f t="shared" si="219"/>
        <v>4.923</v>
      </c>
      <c r="P448" s="240">
        <f t="shared" si="219"/>
        <v>17.609000000000002</v>
      </c>
      <c r="Q448" s="240">
        <f t="shared" si="219"/>
        <v>27.595999999999997</v>
      </c>
      <c r="R448" s="240">
        <f t="shared" si="219"/>
        <v>81.290000000000092</v>
      </c>
      <c r="S448" s="240">
        <f t="shared" si="219"/>
        <v>38.795000000000002</v>
      </c>
      <c r="T448" s="240">
        <f t="shared" si="219"/>
        <v>78.334000000000003</v>
      </c>
      <c r="U448" s="240">
        <f t="shared" si="219"/>
        <v>23.404</v>
      </c>
      <c r="V448" s="240">
        <f t="shared" si="219"/>
        <v>17.737000000000002</v>
      </c>
      <c r="W448" s="240">
        <f t="shared" si="219"/>
        <v>2.4630000000000001</v>
      </c>
      <c r="X448" s="240">
        <f t="shared" si="219"/>
        <v>3.1569999999999996</v>
      </c>
      <c r="Y448" s="240">
        <f t="shared" si="219"/>
        <v>0.10100000000000001</v>
      </c>
      <c r="Z448" s="240">
        <f t="shared" si="219"/>
        <v>1.2290000000000001</v>
      </c>
      <c r="AA448" s="248">
        <f t="shared" si="219"/>
        <v>0.94000000000000006</v>
      </c>
      <c r="AB448" s="93"/>
    </row>
    <row r="449" spans="1:28" ht="19.5" customHeight="1" x14ac:dyDescent="0.15">
      <c r="A449" s="194"/>
      <c r="B449" s="198" t="s">
        <v>94</v>
      </c>
      <c r="C449" s="189"/>
      <c r="D449" s="189" t="s">
        <v>153</v>
      </c>
      <c r="E449" s="189" t="s">
        <v>184</v>
      </c>
      <c r="F449" s="240">
        <f t="shared" si="208"/>
        <v>206.47999999999996</v>
      </c>
      <c r="G449" s="240">
        <f>SUM(G451,G453,G455,G457)</f>
        <v>0</v>
      </c>
      <c r="H449" s="240">
        <f t="shared" ref="H449" si="220">SUM(H451,H453,H455,H457)</f>
        <v>0</v>
      </c>
      <c r="I449" s="240">
        <f>SUM(I451,I453,I455,I457)</f>
        <v>0</v>
      </c>
      <c r="J449" s="240">
        <f t="shared" ref="J449:AA449" si="221">SUM(J451,J453,J455,J457)</f>
        <v>0</v>
      </c>
      <c r="K449" s="240">
        <f t="shared" si="221"/>
        <v>0</v>
      </c>
      <c r="L449" s="240">
        <f t="shared" si="221"/>
        <v>0</v>
      </c>
      <c r="M449" s="240">
        <f t="shared" si="221"/>
        <v>0</v>
      </c>
      <c r="N449" s="240">
        <f t="shared" si="221"/>
        <v>0.37</v>
      </c>
      <c r="O449" s="240">
        <f t="shared" si="221"/>
        <v>5</v>
      </c>
      <c r="P449" s="240">
        <f t="shared" si="221"/>
        <v>17.260000000000002</v>
      </c>
      <c r="Q449" s="240">
        <f t="shared" si="221"/>
        <v>27.01</v>
      </c>
      <c r="R449" s="240">
        <f t="shared" si="221"/>
        <v>51.27</v>
      </c>
      <c r="S449" s="240">
        <f t="shared" si="221"/>
        <v>45.05</v>
      </c>
      <c r="T449" s="240">
        <f t="shared" si="221"/>
        <v>23.58</v>
      </c>
      <c r="U449" s="240">
        <f t="shared" si="221"/>
        <v>7.27</v>
      </c>
      <c r="V449" s="240">
        <f t="shared" si="221"/>
        <v>8.52</v>
      </c>
      <c r="W449" s="240">
        <f t="shared" si="221"/>
        <v>0.73</v>
      </c>
      <c r="X449" s="240">
        <f t="shared" si="221"/>
        <v>11.71</v>
      </c>
      <c r="Y449" s="240">
        <f t="shared" si="221"/>
        <v>0.39</v>
      </c>
      <c r="Z449" s="240">
        <f t="shared" si="221"/>
        <v>4.7300000000000004</v>
      </c>
      <c r="AA449" s="252">
        <f t="shared" si="221"/>
        <v>3.59</v>
      </c>
      <c r="AB449" s="93"/>
    </row>
    <row r="450" spans="1:28" ht="19.5" customHeight="1" x14ac:dyDescent="0.15">
      <c r="A450" s="194"/>
      <c r="B450" s="198"/>
      <c r="C450" s="198" t="s">
        <v>10</v>
      </c>
      <c r="D450" s="198"/>
      <c r="E450" s="189" t="s">
        <v>150</v>
      </c>
      <c r="F450" s="240">
        <f t="shared" si="208"/>
        <v>47.881999999999998</v>
      </c>
      <c r="G450" s="240">
        <f>SUM(G452,G454,G456,G458)</f>
        <v>0</v>
      </c>
      <c r="H450" s="240">
        <f t="shared" ref="H450:AA450" si="222">SUM(H452,H454,H456,H458)</f>
        <v>0</v>
      </c>
      <c r="I450" s="240">
        <f t="shared" si="222"/>
        <v>0</v>
      </c>
      <c r="J450" s="240">
        <f t="shared" si="222"/>
        <v>0</v>
      </c>
      <c r="K450" s="240">
        <f t="shared" si="222"/>
        <v>0</v>
      </c>
      <c r="L450" s="240">
        <f t="shared" si="222"/>
        <v>0</v>
      </c>
      <c r="M450" s="240">
        <f t="shared" si="222"/>
        <v>0</v>
      </c>
      <c r="N450" s="240">
        <f t="shared" si="222"/>
        <v>5.8000000000000003E-2</v>
      </c>
      <c r="O450" s="240">
        <f t="shared" si="222"/>
        <v>0.90100000000000002</v>
      </c>
      <c r="P450" s="240">
        <f t="shared" si="222"/>
        <v>3.274</v>
      </c>
      <c r="Q450" s="240">
        <f t="shared" si="222"/>
        <v>5.9459999999999997</v>
      </c>
      <c r="R450" s="240">
        <f t="shared" si="222"/>
        <v>11.641999999999999</v>
      </c>
      <c r="S450" s="240">
        <f t="shared" si="222"/>
        <v>10.808</v>
      </c>
      <c r="T450" s="240">
        <f t="shared" si="222"/>
        <v>5.9</v>
      </c>
      <c r="U450" s="240">
        <f t="shared" si="222"/>
        <v>1.889</v>
      </c>
      <c r="V450" s="240">
        <f t="shared" si="222"/>
        <v>1.9970000000000001</v>
      </c>
      <c r="W450" s="240">
        <f t="shared" si="222"/>
        <v>0.19</v>
      </c>
      <c r="X450" s="240">
        <f t="shared" si="222"/>
        <v>3.0139999999999998</v>
      </c>
      <c r="Y450" s="240">
        <f t="shared" si="222"/>
        <v>0.10100000000000001</v>
      </c>
      <c r="Z450" s="240">
        <f t="shared" si="222"/>
        <v>1.2290000000000001</v>
      </c>
      <c r="AA450" s="248">
        <f t="shared" si="222"/>
        <v>0.93300000000000005</v>
      </c>
      <c r="AB450" s="93"/>
    </row>
    <row r="451" spans="1:28" ht="19.5" customHeight="1" x14ac:dyDescent="0.15">
      <c r="A451" s="194"/>
      <c r="B451" s="198"/>
      <c r="C451" s="198"/>
      <c r="D451" s="189" t="s">
        <v>157</v>
      </c>
      <c r="E451" s="189" t="s">
        <v>184</v>
      </c>
      <c r="F451" s="240">
        <f t="shared" si="208"/>
        <v>206.47999999999996</v>
      </c>
      <c r="G451" s="240">
        <v>0</v>
      </c>
      <c r="H451" s="240">
        <v>0</v>
      </c>
      <c r="I451" s="240">
        <v>0</v>
      </c>
      <c r="J451" s="240">
        <v>0</v>
      </c>
      <c r="K451" s="240">
        <v>0</v>
      </c>
      <c r="L451" s="240">
        <v>0</v>
      </c>
      <c r="M451" s="240">
        <v>0</v>
      </c>
      <c r="N451" s="240">
        <v>0.37</v>
      </c>
      <c r="O451" s="240">
        <v>5</v>
      </c>
      <c r="P451" s="240">
        <v>17.260000000000002</v>
      </c>
      <c r="Q451" s="240">
        <v>27.01</v>
      </c>
      <c r="R451" s="240">
        <v>51.27</v>
      </c>
      <c r="S451" s="240">
        <v>45.05</v>
      </c>
      <c r="T451" s="240">
        <v>23.58</v>
      </c>
      <c r="U451" s="240">
        <v>7.27</v>
      </c>
      <c r="V451" s="240">
        <v>8.52</v>
      </c>
      <c r="W451" s="240">
        <v>0.73</v>
      </c>
      <c r="X451" s="240">
        <v>11.71</v>
      </c>
      <c r="Y451" s="240">
        <v>0.39</v>
      </c>
      <c r="Z451" s="240">
        <v>4.7300000000000004</v>
      </c>
      <c r="AA451" s="248">
        <v>3.59</v>
      </c>
      <c r="AB451" s="93"/>
    </row>
    <row r="452" spans="1:28" ht="19.5" customHeight="1" x14ac:dyDescent="0.15">
      <c r="A452" s="194"/>
      <c r="B452" s="198"/>
      <c r="C452" s="198"/>
      <c r="D452" s="198"/>
      <c r="E452" s="189" t="s">
        <v>150</v>
      </c>
      <c r="F452" s="240">
        <f t="shared" si="208"/>
        <v>47.881999999999998</v>
      </c>
      <c r="G452" s="240">
        <v>0</v>
      </c>
      <c r="H452" s="240">
        <v>0</v>
      </c>
      <c r="I452" s="240">
        <v>0</v>
      </c>
      <c r="J452" s="240">
        <v>0</v>
      </c>
      <c r="K452" s="240">
        <v>0</v>
      </c>
      <c r="L452" s="240">
        <v>0</v>
      </c>
      <c r="M452" s="240">
        <v>0</v>
      </c>
      <c r="N452" s="240">
        <v>5.8000000000000003E-2</v>
      </c>
      <c r="O452" s="240">
        <v>0.90100000000000002</v>
      </c>
      <c r="P452" s="240">
        <v>3.274</v>
      </c>
      <c r="Q452" s="240">
        <v>5.9459999999999997</v>
      </c>
      <c r="R452" s="240">
        <v>11.641999999999999</v>
      </c>
      <c r="S452" s="240">
        <v>10.808</v>
      </c>
      <c r="T452" s="240">
        <v>5.9</v>
      </c>
      <c r="U452" s="240">
        <v>1.889</v>
      </c>
      <c r="V452" s="240">
        <v>1.9970000000000001</v>
      </c>
      <c r="W452" s="240">
        <v>0.19</v>
      </c>
      <c r="X452" s="240">
        <v>3.0139999999999998</v>
      </c>
      <c r="Y452" s="240">
        <v>0.10100000000000001</v>
      </c>
      <c r="Z452" s="240">
        <v>1.2290000000000001</v>
      </c>
      <c r="AA452" s="248">
        <v>0.93300000000000005</v>
      </c>
      <c r="AB452" s="93"/>
    </row>
    <row r="453" spans="1:28" ht="19.5" customHeight="1" x14ac:dyDescent="0.15">
      <c r="A453" s="194"/>
      <c r="B453" s="198" t="s">
        <v>65</v>
      </c>
      <c r="C453" s="198" t="s">
        <v>159</v>
      </c>
      <c r="D453" s="189" t="s">
        <v>160</v>
      </c>
      <c r="E453" s="189" t="s">
        <v>184</v>
      </c>
      <c r="F453" s="240">
        <f t="shared" si="208"/>
        <v>0</v>
      </c>
      <c r="G453" s="240">
        <v>0</v>
      </c>
      <c r="H453" s="240">
        <v>0</v>
      </c>
      <c r="I453" s="240">
        <v>0</v>
      </c>
      <c r="J453" s="240">
        <v>0</v>
      </c>
      <c r="K453" s="240">
        <v>0</v>
      </c>
      <c r="L453" s="240">
        <v>0</v>
      </c>
      <c r="M453" s="240">
        <v>0</v>
      </c>
      <c r="N453" s="240">
        <v>0</v>
      </c>
      <c r="O453" s="240">
        <v>0</v>
      </c>
      <c r="P453" s="240">
        <v>0</v>
      </c>
      <c r="Q453" s="240">
        <v>0</v>
      </c>
      <c r="R453" s="240">
        <v>0</v>
      </c>
      <c r="S453" s="240">
        <v>0</v>
      </c>
      <c r="T453" s="240">
        <v>0</v>
      </c>
      <c r="U453" s="240">
        <v>0</v>
      </c>
      <c r="V453" s="240">
        <v>0</v>
      </c>
      <c r="W453" s="240">
        <v>0</v>
      </c>
      <c r="X453" s="240">
        <v>0</v>
      </c>
      <c r="Y453" s="240">
        <v>0</v>
      </c>
      <c r="Z453" s="240">
        <v>0</v>
      </c>
      <c r="AA453" s="248">
        <v>0</v>
      </c>
      <c r="AB453" s="93"/>
    </row>
    <row r="454" spans="1:28" ht="19.5" customHeight="1" x14ac:dyDescent="0.15">
      <c r="A454" s="194"/>
      <c r="B454" s="198"/>
      <c r="C454" s="198"/>
      <c r="D454" s="198"/>
      <c r="E454" s="189" t="s">
        <v>150</v>
      </c>
      <c r="F454" s="240">
        <f t="shared" si="208"/>
        <v>0</v>
      </c>
      <c r="G454" s="240">
        <v>0</v>
      </c>
      <c r="H454" s="240">
        <v>0</v>
      </c>
      <c r="I454" s="240">
        <v>0</v>
      </c>
      <c r="J454" s="240">
        <v>0</v>
      </c>
      <c r="K454" s="240">
        <v>0</v>
      </c>
      <c r="L454" s="240">
        <v>0</v>
      </c>
      <c r="M454" s="240">
        <v>0</v>
      </c>
      <c r="N454" s="240">
        <v>0</v>
      </c>
      <c r="O454" s="240">
        <v>0</v>
      </c>
      <c r="P454" s="240">
        <v>0</v>
      </c>
      <c r="Q454" s="240">
        <v>0</v>
      </c>
      <c r="R454" s="240">
        <v>0</v>
      </c>
      <c r="S454" s="240">
        <v>0</v>
      </c>
      <c r="T454" s="240">
        <v>0</v>
      </c>
      <c r="U454" s="240">
        <v>0</v>
      </c>
      <c r="V454" s="240">
        <v>0</v>
      </c>
      <c r="W454" s="240">
        <v>0</v>
      </c>
      <c r="X454" s="240">
        <v>0</v>
      </c>
      <c r="Y454" s="240">
        <v>0</v>
      </c>
      <c r="Z454" s="240">
        <v>0</v>
      </c>
      <c r="AA454" s="248">
        <v>0</v>
      </c>
      <c r="AB454" s="93"/>
    </row>
    <row r="455" spans="1:28" ht="19.5" customHeight="1" x14ac:dyDescent="0.15">
      <c r="A455" s="194" t="s">
        <v>85</v>
      </c>
      <c r="B455" s="198"/>
      <c r="C455" s="198"/>
      <c r="D455" s="189" t="s">
        <v>166</v>
      </c>
      <c r="E455" s="189" t="s">
        <v>184</v>
      </c>
      <c r="F455" s="240">
        <f t="shared" si="208"/>
        <v>0</v>
      </c>
      <c r="G455" s="240">
        <v>0</v>
      </c>
      <c r="H455" s="240">
        <v>0</v>
      </c>
      <c r="I455" s="240">
        <v>0</v>
      </c>
      <c r="J455" s="240">
        <v>0</v>
      </c>
      <c r="K455" s="240">
        <v>0</v>
      </c>
      <c r="L455" s="240">
        <v>0</v>
      </c>
      <c r="M455" s="240">
        <v>0</v>
      </c>
      <c r="N455" s="240">
        <v>0</v>
      </c>
      <c r="O455" s="240">
        <v>0</v>
      </c>
      <c r="P455" s="240">
        <v>0</v>
      </c>
      <c r="Q455" s="240">
        <v>0</v>
      </c>
      <c r="R455" s="240">
        <v>0</v>
      </c>
      <c r="S455" s="240">
        <v>0</v>
      </c>
      <c r="T455" s="240">
        <v>0</v>
      </c>
      <c r="U455" s="240">
        <v>0</v>
      </c>
      <c r="V455" s="240">
        <v>0</v>
      </c>
      <c r="W455" s="240">
        <v>0</v>
      </c>
      <c r="X455" s="240">
        <v>0</v>
      </c>
      <c r="Y455" s="240">
        <v>0</v>
      </c>
      <c r="Z455" s="240">
        <v>0</v>
      </c>
      <c r="AA455" s="248">
        <v>0</v>
      </c>
      <c r="AB455" s="93"/>
    </row>
    <row r="456" spans="1:28" ht="19.5" customHeight="1" x14ac:dyDescent="0.15">
      <c r="A456" s="194"/>
      <c r="B456" s="198"/>
      <c r="C456" s="198" t="s">
        <v>162</v>
      </c>
      <c r="D456" s="198"/>
      <c r="E456" s="189" t="s">
        <v>150</v>
      </c>
      <c r="F456" s="240">
        <f t="shared" si="208"/>
        <v>0</v>
      </c>
      <c r="G456" s="240">
        <v>0</v>
      </c>
      <c r="H456" s="240">
        <v>0</v>
      </c>
      <c r="I456" s="240">
        <v>0</v>
      </c>
      <c r="J456" s="240">
        <v>0</v>
      </c>
      <c r="K456" s="240">
        <v>0</v>
      </c>
      <c r="L456" s="240">
        <v>0</v>
      </c>
      <c r="M456" s="240">
        <v>0</v>
      </c>
      <c r="N456" s="240">
        <v>0</v>
      </c>
      <c r="O456" s="240">
        <v>0</v>
      </c>
      <c r="P456" s="240">
        <v>0</v>
      </c>
      <c r="Q456" s="240">
        <v>0</v>
      </c>
      <c r="R456" s="240">
        <v>0</v>
      </c>
      <c r="S456" s="240">
        <v>0</v>
      </c>
      <c r="T456" s="240">
        <v>0</v>
      </c>
      <c r="U456" s="240">
        <v>0</v>
      </c>
      <c r="V456" s="240">
        <v>0</v>
      </c>
      <c r="W456" s="240">
        <v>0</v>
      </c>
      <c r="X456" s="240">
        <v>0</v>
      </c>
      <c r="Y456" s="240">
        <v>0</v>
      </c>
      <c r="Z456" s="240">
        <v>0</v>
      </c>
      <c r="AA456" s="248">
        <v>0</v>
      </c>
      <c r="AB456" s="93"/>
    </row>
    <row r="457" spans="1:28" ht="19.5" customHeight="1" x14ac:dyDescent="0.15">
      <c r="A457" s="194"/>
      <c r="B457" s="198" t="s">
        <v>20</v>
      </c>
      <c r="C457" s="198"/>
      <c r="D457" s="189" t="s">
        <v>164</v>
      </c>
      <c r="E457" s="189" t="s">
        <v>184</v>
      </c>
      <c r="F457" s="240">
        <f t="shared" si="208"/>
        <v>0</v>
      </c>
      <c r="G457" s="240">
        <v>0</v>
      </c>
      <c r="H457" s="240">
        <v>0</v>
      </c>
      <c r="I457" s="240">
        <v>0</v>
      </c>
      <c r="J457" s="240">
        <v>0</v>
      </c>
      <c r="K457" s="240">
        <v>0</v>
      </c>
      <c r="L457" s="240">
        <v>0</v>
      </c>
      <c r="M457" s="240">
        <v>0</v>
      </c>
      <c r="N457" s="240">
        <v>0</v>
      </c>
      <c r="O457" s="240">
        <v>0</v>
      </c>
      <c r="P457" s="240">
        <v>0</v>
      </c>
      <c r="Q457" s="240">
        <v>0</v>
      </c>
      <c r="R457" s="240">
        <v>0</v>
      </c>
      <c r="S457" s="240">
        <v>0</v>
      </c>
      <c r="T457" s="240">
        <v>0</v>
      </c>
      <c r="U457" s="240">
        <v>0</v>
      </c>
      <c r="V457" s="240">
        <v>0</v>
      </c>
      <c r="W457" s="240">
        <v>0</v>
      </c>
      <c r="X457" s="240">
        <v>0</v>
      </c>
      <c r="Y457" s="240">
        <v>0</v>
      </c>
      <c r="Z457" s="240">
        <v>0</v>
      </c>
      <c r="AA457" s="248">
        <v>0</v>
      </c>
      <c r="AB457" s="93"/>
    </row>
    <row r="458" spans="1:28" ht="19.5" customHeight="1" x14ac:dyDescent="0.15">
      <c r="A458" s="194"/>
      <c r="B458" s="198"/>
      <c r="C458" s="198"/>
      <c r="D458" s="198"/>
      <c r="E458" s="189" t="s">
        <v>150</v>
      </c>
      <c r="F458" s="240">
        <f t="shared" si="208"/>
        <v>0</v>
      </c>
      <c r="G458" s="240">
        <v>0</v>
      </c>
      <c r="H458" s="240">
        <v>0</v>
      </c>
      <c r="I458" s="240">
        <v>0</v>
      </c>
      <c r="J458" s="240">
        <v>0</v>
      </c>
      <c r="K458" s="240">
        <v>0</v>
      </c>
      <c r="L458" s="240">
        <v>0</v>
      </c>
      <c r="M458" s="240">
        <v>0</v>
      </c>
      <c r="N458" s="240">
        <v>0</v>
      </c>
      <c r="O458" s="240">
        <v>0</v>
      </c>
      <c r="P458" s="240">
        <v>0</v>
      </c>
      <c r="Q458" s="240">
        <v>0</v>
      </c>
      <c r="R458" s="240">
        <v>0</v>
      </c>
      <c r="S458" s="240">
        <v>0</v>
      </c>
      <c r="T458" s="240">
        <v>0</v>
      </c>
      <c r="U458" s="240">
        <v>0</v>
      </c>
      <c r="V458" s="240">
        <v>0</v>
      </c>
      <c r="W458" s="240">
        <v>0</v>
      </c>
      <c r="X458" s="240">
        <v>0</v>
      </c>
      <c r="Y458" s="240">
        <v>0</v>
      </c>
      <c r="Z458" s="240">
        <v>0</v>
      </c>
      <c r="AA458" s="248">
        <v>0</v>
      </c>
      <c r="AB458" s="93"/>
    </row>
    <row r="459" spans="1:28" ht="19.5" customHeight="1" x14ac:dyDescent="0.15">
      <c r="A459" s="194"/>
      <c r="B459" s="197"/>
      <c r="C459" s="193" t="s">
        <v>165</v>
      </c>
      <c r="D459" s="188"/>
      <c r="E459" s="189" t="s">
        <v>184</v>
      </c>
      <c r="F459" s="240">
        <f t="shared" si="208"/>
        <v>1922.04</v>
      </c>
      <c r="G459" s="240">
        <v>12.78</v>
      </c>
      <c r="H459" s="240">
        <v>11.52</v>
      </c>
      <c r="I459" s="240">
        <v>23.77</v>
      </c>
      <c r="J459" s="240">
        <v>13.07</v>
      </c>
      <c r="K459" s="240">
        <v>13.67</v>
      </c>
      <c r="L459" s="240">
        <v>6.4</v>
      </c>
      <c r="M459" s="240">
        <v>60.71</v>
      </c>
      <c r="N459" s="240">
        <v>28.17</v>
      </c>
      <c r="O459" s="240">
        <v>32.799999999999997</v>
      </c>
      <c r="P459" s="240">
        <v>109.78</v>
      </c>
      <c r="Q459" s="240">
        <v>153.27000000000001</v>
      </c>
      <c r="R459" s="240">
        <v>481.21</v>
      </c>
      <c r="S459" s="240">
        <v>198</v>
      </c>
      <c r="T459" s="240">
        <v>499.95</v>
      </c>
      <c r="U459" s="240">
        <v>150.44</v>
      </c>
      <c r="V459" s="240">
        <v>110.02</v>
      </c>
      <c r="W459" s="240">
        <v>15.46</v>
      </c>
      <c r="X459" s="240">
        <v>0.97</v>
      </c>
      <c r="Y459" s="240">
        <v>0</v>
      </c>
      <c r="Z459" s="240">
        <v>0</v>
      </c>
      <c r="AA459" s="248">
        <v>0.05</v>
      </c>
      <c r="AB459" s="93"/>
    </row>
    <row r="460" spans="1:28" ht="19.5" customHeight="1" thickBot="1" x14ac:dyDescent="0.2">
      <c r="A460" s="199"/>
      <c r="B460" s="200"/>
      <c r="C460" s="200"/>
      <c r="D460" s="201"/>
      <c r="E460" s="202" t="s">
        <v>150</v>
      </c>
      <c r="F460" s="240">
        <f t="shared" si="208"/>
        <v>261.65800000000013</v>
      </c>
      <c r="G460" s="251">
        <v>0</v>
      </c>
      <c r="H460" s="250">
        <v>1.2999999999999999E-2</v>
      </c>
      <c r="I460" s="250">
        <v>0.57799999999999996</v>
      </c>
      <c r="J460" s="250">
        <v>0.65700000000000003</v>
      </c>
      <c r="K460" s="250">
        <v>0.95799999999999996</v>
      </c>
      <c r="L460" s="250">
        <v>0.57599999999999996</v>
      </c>
      <c r="M460" s="250">
        <v>6.0179999999999998</v>
      </c>
      <c r="N460" s="250">
        <v>3.1040000000000001</v>
      </c>
      <c r="O460" s="250">
        <v>4.0220000000000002</v>
      </c>
      <c r="P460" s="250">
        <v>14.335000000000001</v>
      </c>
      <c r="Q460" s="250">
        <v>21.65</v>
      </c>
      <c r="R460" s="250">
        <v>69.648000000000096</v>
      </c>
      <c r="S460" s="250">
        <v>27.986999999999998</v>
      </c>
      <c r="T460" s="250">
        <v>72.433999999999997</v>
      </c>
      <c r="U460" s="250">
        <v>21.515000000000001</v>
      </c>
      <c r="V460" s="250">
        <v>15.74</v>
      </c>
      <c r="W460" s="250">
        <v>2.2730000000000001</v>
      </c>
      <c r="X460" s="250">
        <v>0.14299999999999999</v>
      </c>
      <c r="Y460" s="250">
        <v>0</v>
      </c>
      <c r="Z460" s="250">
        <v>0</v>
      </c>
      <c r="AA460" s="249">
        <v>7.0000000000000001E-3</v>
      </c>
      <c r="AB460" s="93"/>
    </row>
    <row r="461" spans="1:28" ht="19.5" customHeight="1" x14ac:dyDescent="0.15">
      <c r="A461" s="391" t="s">
        <v>119</v>
      </c>
      <c r="B461" s="394" t="s">
        <v>120</v>
      </c>
      <c r="C461" s="395"/>
      <c r="D461" s="396"/>
      <c r="E461" s="198" t="s">
        <v>184</v>
      </c>
      <c r="F461" s="248">
        <f>F462+F463</f>
        <v>270.13</v>
      </c>
    </row>
    <row r="462" spans="1:28" ht="19.5" customHeight="1" x14ac:dyDescent="0.15">
      <c r="A462" s="392"/>
      <c r="B462" s="397" t="s">
        <v>206</v>
      </c>
      <c r="C462" s="398"/>
      <c r="D462" s="399"/>
      <c r="E462" s="189" t="s">
        <v>184</v>
      </c>
      <c r="F462" s="248">
        <v>264.13</v>
      </c>
    </row>
    <row r="463" spans="1:28" ht="19.5" customHeight="1" x14ac:dyDescent="0.15">
      <c r="A463" s="393"/>
      <c r="B463" s="397" t="s">
        <v>207</v>
      </c>
      <c r="C463" s="398"/>
      <c r="D463" s="399"/>
      <c r="E463" s="189" t="s">
        <v>184</v>
      </c>
      <c r="F463" s="248">
        <v>6</v>
      </c>
    </row>
    <row r="464" spans="1:28" ht="19.5" customHeight="1" thickBot="1" x14ac:dyDescent="0.2">
      <c r="A464" s="400" t="s">
        <v>205</v>
      </c>
      <c r="B464" s="401"/>
      <c r="C464" s="401"/>
      <c r="D464" s="402"/>
      <c r="E464" s="203" t="s">
        <v>184</v>
      </c>
      <c r="F464" s="247">
        <v>0</v>
      </c>
    </row>
    <row r="466" spans="1:28" ht="19.5" customHeight="1" x14ac:dyDescent="0.15">
      <c r="A466" s="88" t="s">
        <v>387</v>
      </c>
      <c r="F466" s="261" t="s">
        <v>533</v>
      </c>
    </row>
    <row r="467" spans="1:28" ht="19.5" customHeight="1" thickBot="1" x14ac:dyDescent="0.2">
      <c r="A467" s="388" t="s">
        <v>28</v>
      </c>
      <c r="B467" s="390"/>
      <c r="C467" s="390"/>
      <c r="D467" s="390"/>
      <c r="E467" s="390"/>
      <c r="F467" s="390"/>
      <c r="G467" s="390"/>
      <c r="H467" s="390"/>
      <c r="I467" s="390"/>
      <c r="J467" s="390"/>
      <c r="K467" s="390"/>
      <c r="L467" s="390"/>
      <c r="M467" s="390"/>
      <c r="N467" s="390"/>
      <c r="O467" s="390"/>
      <c r="P467" s="390"/>
      <c r="Q467" s="390"/>
      <c r="R467" s="390"/>
      <c r="S467" s="390"/>
      <c r="T467" s="390"/>
      <c r="U467" s="390"/>
      <c r="V467" s="390"/>
      <c r="W467" s="390"/>
      <c r="X467" s="390"/>
      <c r="Y467" s="390"/>
      <c r="Z467" s="390"/>
      <c r="AA467" s="390"/>
    </row>
    <row r="468" spans="1:28" ht="19.5" customHeight="1" x14ac:dyDescent="0.15">
      <c r="A468" s="185" t="s">
        <v>180</v>
      </c>
      <c r="B468" s="186"/>
      <c r="C468" s="186"/>
      <c r="D468" s="186"/>
      <c r="E468" s="186"/>
      <c r="F468" s="90" t="s">
        <v>181</v>
      </c>
      <c r="G468" s="91"/>
      <c r="H468" s="91"/>
      <c r="I468" s="91"/>
      <c r="J468" s="91"/>
      <c r="K468" s="91"/>
      <c r="L468" s="91"/>
      <c r="M468" s="91"/>
      <c r="N468" s="91"/>
      <c r="O468" s="91"/>
      <c r="P468" s="91"/>
      <c r="Q468" s="260"/>
      <c r="R468" s="92"/>
      <c r="S468" s="91"/>
      <c r="T468" s="91"/>
      <c r="U468" s="91"/>
      <c r="V468" s="91"/>
      <c r="W468" s="91"/>
      <c r="X468" s="91"/>
      <c r="Y468" s="91"/>
      <c r="Z468" s="91"/>
      <c r="AA468" s="324" t="s">
        <v>182</v>
      </c>
      <c r="AB468" s="93"/>
    </row>
    <row r="469" spans="1:28" ht="19.5" customHeight="1" x14ac:dyDescent="0.15">
      <c r="A469" s="187" t="s">
        <v>183</v>
      </c>
      <c r="B469" s="188"/>
      <c r="C469" s="188"/>
      <c r="D469" s="188"/>
      <c r="E469" s="189" t="s">
        <v>184</v>
      </c>
      <c r="F469" s="240">
        <f>F471+F505+F508</f>
        <v>50850.960000000006</v>
      </c>
      <c r="G469" s="256" t="s">
        <v>185</v>
      </c>
      <c r="H469" s="256" t="s">
        <v>186</v>
      </c>
      <c r="I469" s="256" t="s">
        <v>187</v>
      </c>
      <c r="J469" s="256" t="s">
        <v>188</v>
      </c>
      <c r="K469" s="256" t="s">
        <v>228</v>
      </c>
      <c r="L469" s="256" t="s">
        <v>229</v>
      </c>
      <c r="M469" s="256" t="s">
        <v>230</v>
      </c>
      <c r="N469" s="256" t="s">
        <v>231</v>
      </c>
      <c r="O469" s="256" t="s">
        <v>232</v>
      </c>
      <c r="P469" s="256" t="s">
        <v>233</v>
      </c>
      <c r="Q469" s="258" t="s">
        <v>234</v>
      </c>
      <c r="R469" s="257" t="s">
        <v>235</v>
      </c>
      <c r="S469" s="256" t="s">
        <v>236</v>
      </c>
      <c r="T469" s="256" t="s">
        <v>237</v>
      </c>
      <c r="U469" s="256" t="s">
        <v>238</v>
      </c>
      <c r="V469" s="256" t="s">
        <v>239</v>
      </c>
      <c r="W469" s="256" t="s">
        <v>42</v>
      </c>
      <c r="X469" s="256" t="s">
        <v>147</v>
      </c>
      <c r="Y469" s="256" t="s">
        <v>148</v>
      </c>
      <c r="Z469" s="256" t="s">
        <v>149</v>
      </c>
      <c r="AA469" s="325"/>
      <c r="AB469" s="93"/>
    </row>
    <row r="470" spans="1:28" ht="19.5" customHeight="1" x14ac:dyDescent="0.15">
      <c r="A470" s="190"/>
      <c r="B470" s="191"/>
      <c r="C470" s="191"/>
      <c r="D470" s="191"/>
      <c r="E470" s="189" t="s">
        <v>150</v>
      </c>
      <c r="F470" s="240">
        <f>F472</f>
        <v>11807.735999999999</v>
      </c>
      <c r="G470" s="254"/>
      <c r="H470" s="254"/>
      <c r="I470" s="254"/>
      <c r="J470" s="254"/>
      <c r="K470" s="254"/>
      <c r="L470" s="254"/>
      <c r="M470" s="254"/>
      <c r="N470" s="254"/>
      <c r="O470" s="254"/>
      <c r="P470" s="254"/>
      <c r="Q470" s="255"/>
      <c r="R470" s="94"/>
      <c r="S470" s="254"/>
      <c r="T470" s="254"/>
      <c r="U470" s="254"/>
      <c r="V470" s="254"/>
      <c r="W470" s="254"/>
      <c r="X470" s="254"/>
      <c r="Y470" s="254"/>
      <c r="Z470" s="254"/>
      <c r="AA470" s="325" t="s">
        <v>151</v>
      </c>
      <c r="AB470" s="93"/>
    </row>
    <row r="471" spans="1:28" ht="19.5" customHeight="1" x14ac:dyDescent="0.15">
      <c r="A471" s="192"/>
      <c r="B471" s="193" t="s">
        <v>152</v>
      </c>
      <c r="C471" s="188"/>
      <c r="D471" s="188"/>
      <c r="E471" s="189" t="s">
        <v>184</v>
      </c>
      <c r="F471" s="240">
        <f>SUM(G471:AA471)</f>
        <v>48246.680000000008</v>
      </c>
      <c r="G471" s="240">
        <f>G473+G491</f>
        <v>42.53</v>
      </c>
      <c r="H471" s="240">
        <f t="shared" ref="H471:AA471" si="223">H473+H491</f>
        <v>967.55</v>
      </c>
      <c r="I471" s="240">
        <f t="shared" si="223"/>
        <v>616.35000000000014</v>
      </c>
      <c r="J471" s="240">
        <f t="shared" si="223"/>
        <v>719.58999999999992</v>
      </c>
      <c r="K471" s="240">
        <f t="shared" si="223"/>
        <v>996.38999999999987</v>
      </c>
      <c r="L471" s="240">
        <f t="shared" si="223"/>
        <v>1377.2500000000002</v>
      </c>
      <c r="M471" s="240">
        <f t="shared" si="223"/>
        <v>1572.5000000000002</v>
      </c>
      <c r="N471" s="240">
        <f t="shared" si="223"/>
        <v>2317.5400000000004</v>
      </c>
      <c r="O471" s="240">
        <f t="shared" si="223"/>
        <v>2700.8199999999997</v>
      </c>
      <c r="P471" s="240">
        <f t="shared" si="223"/>
        <v>3562.5200000000004</v>
      </c>
      <c r="Q471" s="240">
        <f t="shared" si="223"/>
        <v>5394.75</v>
      </c>
      <c r="R471" s="240">
        <f t="shared" si="223"/>
        <v>7212.5600000000013</v>
      </c>
      <c r="S471" s="240">
        <f t="shared" si="223"/>
        <v>7776.8700000000008</v>
      </c>
      <c r="T471" s="240">
        <f t="shared" si="223"/>
        <v>6562.51</v>
      </c>
      <c r="U471" s="240">
        <f t="shared" si="223"/>
        <v>3240.28</v>
      </c>
      <c r="V471" s="240">
        <f t="shared" si="223"/>
        <v>1401.8000000000002</v>
      </c>
      <c r="W471" s="240">
        <f t="shared" si="223"/>
        <v>498.17999999999995</v>
      </c>
      <c r="X471" s="240">
        <f t="shared" si="223"/>
        <v>669.8900000000001</v>
      </c>
      <c r="Y471" s="240">
        <f t="shared" si="223"/>
        <v>200.56</v>
      </c>
      <c r="Z471" s="240">
        <f t="shared" si="223"/>
        <v>147.26</v>
      </c>
      <c r="AA471" s="264">
        <f t="shared" si="223"/>
        <v>268.98</v>
      </c>
      <c r="AB471" s="93"/>
    </row>
    <row r="472" spans="1:28" ht="19.5" customHeight="1" x14ac:dyDescent="0.15">
      <c r="A472" s="194"/>
      <c r="B472" s="195"/>
      <c r="C472" s="191"/>
      <c r="D472" s="191"/>
      <c r="E472" s="189" t="s">
        <v>150</v>
      </c>
      <c r="F472" s="240">
        <f>SUM(G472:AA472)</f>
        <v>11807.735999999999</v>
      </c>
      <c r="G472" s="240">
        <f>G474+G492</f>
        <v>0</v>
      </c>
      <c r="H472" s="240">
        <f t="shared" ref="H472:AA472" si="224">H474+H492</f>
        <v>0.311</v>
      </c>
      <c r="I472" s="240">
        <f t="shared" si="224"/>
        <v>14.681999999999999</v>
      </c>
      <c r="J472" s="240">
        <f t="shared" si="224"/>
        <v>56.576999999999998</v>
      </c>
      <c r="K472" s="240">
        <f t="shared" si="224"/>
        <v>125.70599999999999</v>
      </c>
      <c r="L472" s="240">
        <f t="shared" si="224"/>
        <v>246.32800000000012</v>
      </c>
      <c r="M472" s="240">
        <f t="shared" si="224"/>
        <v>328.69699999999995</v>
      </c>
      <c r="N472" s="240">
        <f t="shared" si="224"/>
        <v>586.88999999999987</v>
      </c>
      <c r="O472" s="240">
        <f t="shared" si="224"/>
        <v>776.41500000000008</v>
      </c>
      <c r="P472" s="240">
        <f t="shared" si="224"/>
        <v>1063.977999999996</v>
      </c>
      <c r="Q472" s="240">
        <f t="shared" si="224"/>
        <v>1561.5660000000003</v>
      </c>
      <c r="R472" s="240">
        <f t="shared" si="224"/>
        <v>1989.8119999999997</v>
      </c>
      <c r="S472" s="240">
        <f t="shared" si="224"/>
        <v>2002.0830000000012</v>
      </c>
      <c r="T472" s="240">
        <f t="shared" si="224"/>
        <v>1570.9930000000011</v>
      </c>
      <c r="U472" s="240">
        <f t="shared" si="224"/>
        <v>781.530000000001</v>
      </c>
      <c r="V472" s="240">
        <f t="shared" si="224"/>
        <v>310.72400000000016</v>
      </c>
      <c r="W472" s="240">
        <f t="shared" si="224"/>
        <v>137.46600000000001</v>
      </c>
      <c r="X472" s="240">
        <f t="shared" si="224"/>
        <v>136.976</v>
      </c>
      <c r="Y472" s="240">
        <f t="shared" si="224"/>
        <v>43.527999999999999</v>
      </c>
      <c r="Z472" s="240">
        <f t="shared" si="224"/>
        <v>27.421999999999997</v>
      </c>
      <c r="AA472" s="264">
        <f t="shared" si="224"/>
        <v>46.052</v>
      </c>
      <c r="AB472" s="93"/>
    </row>
    <row r="473" spans="1:28" ht="19.5" customHeight="1" x14ac:dyDescent="0.15">
      <c r="A473" s="194"/>
      <c r="B473" s="196"/>
      <c r="C473" s="193" t="s">
        <v>152</v>
      </c>
      <c r="D473" s="188"/>
      <c r="E473" s="189" t="s">
        <v>184</v>
      </c>
      <c r="F473" s="240">
        <f t="shared" ref="F473:F504" si="225">SUM(G473:AA473)</f>
        <v>30008.160000000003</v>
      </c>
      <c r="G473" s="240">
        <f>G475+G489</f>
        <v>34.9</v>
      </c>
      <c r="H473" s="240">
        <f t="shared" ref="H473:J473" si="226">H475+H489</f>
        <v>658.99</v>
      </c>
      <c r="I473" s="240">
        <f t="shared" si="226"/>
        <v>468.18000000000006</v>
      </c>
      <c r="J473" s="240">
        <f t="shared" si="226"/>
        <v>413.2</v>
      </c>
      <c r="K473" s="240">
        <f>K475+K489</f>
        <v>711.69999999999982</v>
      </c>
      <c r="L473" s="240">
        <f t="shared" ref="L473:AA473" si="227">L475+L489</f>
        <v>1199.9700000000003</v>
      </c>
      <c r="M473" s="240">
        <f t="shared" si="227"/>
        <v>1228.4400000000003</v>
      </c>
      <c r="N473" s="240">
        <f t="shared" si="227"/>
        <v>1977.3600000000004</v>
      </c>
      <c r="O473" s="240">
        <f t="shared" si="227"/>
        <v>2428.3399999999997</v>
      </c>
      <c r="P473" s="240">
        <f t="shared" si="227"/>
        <v>3104.53</v>
      </c>
      <c r="Q473" s="240">
        <f t="shared" si="227"/>
        <v>4147.5999999999995</v>
      </c>
      <c r="R473" s="240">
        <f t="shared" si="227"/>
        <v>4627.9700000000012</v>
      </c>
      <c r="S473" s="240">
        <f t="shared" si="227"/>
        <v>3975.4300000000003</v>
      </c>
      <c r="T473" s="240">
        <f t="shared" si="227"/>
        <v>2837.0099999999998</v>
      </c>
      <c r="U473" s="240">
        <f t="shared" si="227"/>
        <v>1211.3399999999999</v>
      </c>
      <c r="V473" s="240">
        <f t="shared" si="227"/>
        <v>424.48</v>
      </c>
      <c r="W473" s="240">
        <f t="shared" si="227"/>
        <v>256.31</v>
      </c>
      <c r="X473" s="240">
        <f t="shared" si="227"/>
        <v>175.77000000000004</v>
      </c>
      <c r="Y473" s="240">
        <f t="shared" si="227"/>
        <v>65.05</v>
      </c>
      <c r="Z473" s="240">
        <f t="shared" si="227"/>
        <v>31</v>
      </c>
      <c r="AA473" s="264">
        <f t="shared" si="227"/>
        <v>30.590000000000003</v>
      </c>
      <c r="AB473" s="93"/>
    </row>
    <row r="474" spans="1:28" ht="19.5" customHeight="1" x14ac:dyDescent="0.15">
      <c r="A474" s="194"/>
      <c r="B474" s="197"/>
      <c r="C474" s="197"/>
      <c r="D474" s="191"/>
      <c r="E474" s="189" t="s">
        <v>150</v>
      </c>
      <c r="F474" s="240">
        <f t="shared" si="225"/>
        <v>9046.1329999999962</v>
      </c>
      <c r="G474" s="240">
        <f>G476+G490</f>
        <v>0</v>
      </c>
      <c r="H474" s="240">
        <f t="shared" ref="H474:AA474" si="228">H476+H490</f>
        <v>6.7000000000000004E-2</v>
      </c>
      <c r="I474" s="240">
        <f t="shared" si="228"/>
        <v>10.933</v>
      </c>
      <c r="J474" s="240">
        <f t="shared" si="228"/>
        <v>40.865000000000002</v>
      </c>
      <c r="K474" s="240">
        <f t="shared" si="228"/>
        <v>105.563</v>
      </c>
      <c r="L474" s="240">
        <f t="shared" si="228"/>
        <v>230.27000000000012</v>
      </c>
      <c r="M474" s="240">
        <f t="shared" si="228"/>
        <v>293.48999999999995</v>
      </c>
      <c r="N474" s="240">
        <f t="shared" si="228"/>
        <v>548.47599999999989</v>
      </c>
      <c r="O474" s="240">
        <f t="shared" si="228"/>
        <v>741.42100000000005</v>
      </c>
      <c r="P474" s="240">
        <f t="shared" si="228"/>
        <v>1002.3029999999961</v>
      </c>
      <c r="Q474" s="240">
        <f t="shared" si="228"/>
        <v>1380.3510000000001</v>
      </c>
      <c r="R474" s="240">
        <f t="shared" si="228"/>
        <v>1586.4859999999994</v>
      </c>
      <c r="S474" s="240">
        <f t="shared" si="228"/>
        <v>1380.046</v>
      </c>
      <c r="T474" s="240">
        <f t="shared" si="228"/>
        <v>961.44000000000108</v>
      </c>
      <c r="U474" s="240">
        <f t="shared" si="228"/>
        <v>424.78</v>
      </c>
      <c r="V474" s="240">
        <f t="shared" si="228"/>
        <v>148.49300000000002</v>
      </c>
      <c r="W474" s="240">
        <f t="shared" si="228"/>
        <v>90.206000000000017</v>
      </c>
      <c r="X474" s="240">
        <f t="shared" si="228"/>
        <v>60.085999999999999</v>
      </c>
      <c r="Y474" s="240">
        <f t="shared" si="228"/>
        <v>21.079000000000001</v>
      </c>
      <c r="Z474" s="240">
        <f t="shared" si="228"/>
        <v>9.6959999999999997</v>
      </c>
      <c r="AA474" s="264">
        <f t="shared" si="228"/>
        <v>10.082000000000001</v>
      </c>
      <c r="AB474" s="93"/>
    </row>
    <row r="475" spans="1:28" ht="19.5" customHeight="1" x14ac:dyDescent="0.15">
      <c r="A475" s="194"/>
      <c r="B475" s="198"/>
      <c r="C475" s="189"/>
      <c r="D475" s="189" t="s">
        <v>153</v>
      </c>
      <c r="E475" s="189" t="s">
        <v>184</v>
      </c>
      <c r="F475" s="240">
        <f>SUM(G475:AA475)</f>
        <v>29696.82</v>
      </c>
      <c r="G475" s="240">
        <f>SUM(G477,G479,G481,G483,G485,G487)</f>
        <v>34.9</v>
      </c>
      <c r="H475" s="240">
        <f t="shared" ref="H475" si="229">SUM(H477,H479,H481,H483,H485,H487)</f>
        <v>642.79</v>
      </c>
      <c r="I475" s="240">
        <f>SUM(I477,I479,I481,I483,I485,I487)</f>
        <v>448.73000000000008</v>
      </c>
      <c r="J475" s="240">
        <f t="shared" ref="J475" si="230">SUM(J477,J479,J481,J483,J485,J487)</f>
        <v>400.69</v>
      </c>
      <c r="K475" s="240">
        <f>SUM(K477,K479,K481,K483,K485,K487)</f>
        <v>685.06999999999982</v>
      </c>
      <c r="L475" s="240">
        <f t="shared" ref="L475:V475" si="231">SUM(L477,L479,L481,L483,L485,L487)</f>
        <v>1162.7800000000002</v>
      </c>
      <c r="M475" s="240">
        <f t="shared" si="231"/>
        <v>1204.1700000000003</v>
      </c>
      <c r="N475" s="240">
        <f t="shared" si="231"/>
        <v>1965.7100000000003</v>
      </c>
      <c r="O475" s="240">
        <f t="shared" si="231"/>
        <v>2424.0699999999997</v>
      </c>
      <c r="P475" s="240">
        <f t="shared" si="231"/>
        <v>3091.4</v>
      </c>
      <c r="Q475" s="240">
        <f t="shared" si="231"/>
        <v>4127.07</v>
      </c>
      <c r="R475" s="240">
        <f t="shared" si="231"/>
        <v>4589.0900000000011</v>
      </c>
      <c r="S475" s="240">
        <f t="shared" si="231"/>
        <v>3957.5200000000004</v>
      </c>
      <c r="T475" s="240">
        <f t="shared" si="231"/>
        <v>2809.8199999999997</v>
      </c>
      <c r="U475" s="240">
        <f t="shared" si="231"/>
        <v>1178.3599999999999</v>
      </c>
      <c r="V475" s="240">
        <f t="shared" si="231"/>
        <v>419.26</v>
      </c>
      <c r="W475" s="240">
        <f>SUM(W477,W479,W481,W483,W485,W487)</f>
        <v>256.31</v>
      </c>
      <c r="X475" s="240">
        <f t="shared" ref="X475:AA475" si="232">SUM(X477,X479,X481,X483,X485,X487)</f>
        <v>172.44000000000003</v>
      </c>
      <c r="Y475" s="240">
        <f t="shared" si="232"/>
        <v>65.05</v>
      </c>
      <c r="Z475" s="240">
        <f t="shared" si="232"/>
        <v>31</v>
      </c>
      <c r="AA475" s="264">
        <f t="shared" si="232"/>
        <v>30.590000000000003</v>
      </c>
      <c r="AB475" s="93"/>
    </row>
    <row r="476" spans="1:28" ht="19.5" customHeight="1" x14ac:dyDescent="0.15">
      <c r="A476" s="194"/>
      <c r="B476" s="198" t="s">
        <v>154</v>
      </c>
      <c r="C476" s="198"/>
      <c r="D476" s="198"/>
      <c r="E476" s="189" t="s">
        <v>150</v>
      </c>
      <c r="F476" s="240">
        <f t="shared" si="225"/>
        <v>9009.3439999999955</v>
      </c>
      <c r="G476" s="240">
        <f>SUM(G478,G480,G482,G484,G486,G488)</f>
        <v>0</v>
      </c>
      <c r="H476" s="240">
        <f t="shared" ref="H476:AA476" si="233">SUM(H478,H480,H482,H484,H486,H488)</f>
        <v>0</v>
      </c>
      <c r="I476" s="240">
        <f t="shared" si="233"/>
        <v>10.433999999999999</v>
      </c>
      <c r="J476" s="240">
        <f t="shared" si="233"/>
        <v>40.225000000000001</v>
      </c>
      <c r="K476" s="240">
        <f t="shared" si="233"/>
        <v>103.512</v>
      </c>
      <c r="L476" s="240">
        <f t="shared" si="233"/>
        <v>226.60600000000014</v>
      </c>
      <c r="M476" s="240">
        <f t="shared" si="233"/>
        <v>290.81099999999998</v>
      </c>
      <c r="N476" s="240">
        <f t="shared" si="233"/>
        <v>546.97499999999991</v>
      </c>
      <c r="O476" s="240">
        <f t="shared" si="233"/>
        <v>740.40200000000004</v>
      </c>
      <c r="P476" s="240">
        <f t="shared" si="233"/>
        <v>999.69999999999618</v>
      </c>
      <c r="Q476" s="240">
        <f t="shared" si="233"/>
        <v>1376.7410000000002</v>
      </c>
      <c r="R476" s="240">
        <f t="shared" si="233"/>
        <v>1579.6059999999993</v>
      </c>
      <c r="S476" s="240">
        <f t="shared" si="233"/>
        <v>1376.3690000000001</v>
      </c>
      <c r="T476" s="240">
        <f t="shared" si="233"/>
        <v>958.2370000000011</v>
      </c>
      <c r="U476" s="240">
        <f t="shared" si="233"/>
        <v>421.35699999999997</v>
      </c>
      <c r="V476" s="240">
        <f t="shared" si="233"/>
        <v>147.69400000000002</v>
      </c>
      <c r="W476" s="240">
        <f t="shared" si="233"/>
        <v>90.206000000000017</v>
      </c>
      <c r="X476" s="240">
        <f t="shared" si="233"/>
        <v>59.612000000000002</v>
      </c>
      <c r="Y476" s="240">
        <f t="shared" si="233"/>
        <v>21.079000000000001</v>
      </c>
      <c r="Z476" s="240">
        <f t="shared" si="233"/>
        <v>9.6959999999999997</v>
      </c>
      <c r="AA476" s="264">
        <f t="shared" si="233"/>
        <v>10.082000000000001</v>
      </c>
      <c r="AB476" s="93"/>
    </row>
    <row r="477" spans="1:28" ht="19.5" customHeight="1" x14ac:dyDescent="0.15">
      <c r="A477" s="194" t="s">
        <v>155</v>
      </c>
      <c r="B477" s="198"/>
      <c r="C477" s="198" t="s">
        <v>10</v>
      </c>
      <c r="D477" s="189" t="s">
        <v>156</v>
      </c>
      <c r="E477" s="189" t="s">
        <v>184</v>
      </c>
      <c r="F477" s="240">
        <f t="shared" si="225"/>
        <v>22917.939999999991</v>
      </c>
      <c r="G477" s="240">
        <f>SUM(G521,G565,G609,G653,G697,G741,G785,G829,G873)</f>
        <v>26.54</v>
      </c>
      <c r="H477" s="240">
        <f t="shared" ref="H477:AA477" si="234">SUM(H521,H565,H609,H653,H697,H741,H785,H829,H873)</f>
        <v>504.46000000000004</v>
      </c>
      <c r="I477" s="240">
        <f t="shared" si="234"/>
        <v>352.39000000000004</v>
      </c>
      <c r="J477" s="240">
        <f t="shared" si="234"/>
        <v>309.87</v>
      </c>
      <c r="K477" s="240">
        <f t="shared" si="234"/>
        <v>563.93999999999994</v>
      </c>
      <c r="L477" s="240">
        <f t="shared" si="234"/>
        <v>1036.5600000000002</v>
      </c>
      <c r="M477" s="240">
        <f t="shared" si="234"/>
        <v>1120.3500000000001</v>
      </c>
      <c r="N477" s="240">
        <f t="shared" si="234"/>
        <v>1796.2600000000002</v>
      </c>
      <c r="O477" s="240">
        <f t="shared" si="234"/>
        <v>2178.58</v>
      </c>
      <c r="P477" s="240">
        <f t="shared" si="234"/>
        <v>2733.41</v>
      </c>
      <c r="Q477" s="240">
        <f t="shared" si="234"/>
        <v>3169.46</v>
      </c>
      <c r="R477" s="240">
        <f t="shared" si="234"/>
        <v>3462.5400000000009</v>
      </c>
      <c r="S477" s="240">
        <f t="shared" si="234"/>
        <v>2715.28</v>
      </c>
      <c r="T477" s="240">
        <f t="shared" si="234"/>
        <v>1629.69</v>
      </c>
      <c r="U477" s="240">
        <f t="shared" si="234"/>
        <v>752.24</v>
      </c>
      <c r="V477" s="240">
        <f t="shared" si="234"/>
        <v>257.54999999999995</v>
      </c>
      <c r="W477" s="240">
        <f t="shared" si="234"/>
        <v>155.29999999999998</v>
      </c>
      <c r="X477" s="240">
        <f t="shared" si="234"/>
        <v>97.010000000000019</v>
      </c>
      <c r="Y477" s="240">
        <f t="shared" si="234"/>
        <v>29.169999999999998</v>
      </c>
      <c r="Z477" s="240">
        <f t="shared" si="234"/>
        <v>11.919999999999998</v>
      </c>
      <c r="AA477" s="264">
        <f t="shared" si="234"/>
        <v>15.42</v>
      </c>
      <c r="AB477" s="93"/>
    </row>
    <row r="478" spans="1:28" ht="19.5" customHeight="1" x14ac:dyDescent="0.15">
      <c r="A478" s="194"/>
      <c r="B478" s="198"/>
      <c r="C478" s="198"/>
      <c r="D478" s="198"/>
      <c r="E478" s="189" t="s">
        <v>150</v>
      </c>
      <c r="F478" s="240">
        <f t="shared" si="225"/>
        <v>7514.6689999999962</v>
      </c>
      <c r="G478" s="240">
        <f t="shared" ref="G478:AA478" si="235">SUM(G522,G566,G610,G654,G698,G742,G786,G830,G874)</f>
        <v>0</v>
      </c>
      <c r="H478" s="240">
        <f t="shared" si="235"/>
        <v>0</v>
      </c>
      <c r="I478" s="240">
        <f t="shared" si="235"/>
        <v>10.091999999999999</v>
      </c>
      <c r="J478" s="240">
        <f t="shared" si="235"/>
        <v>37.183</v>
      </c>
      <c r="K478" s="240">
        <f t="shared" si="235"/>
        <v>95.912000000000006</v>
      </c>
      <c r="L478" s="240">
        <f t="shared" si="235"/>
        <v>217.66600000000011</v>
      </c>
      <c r="M478" s="240">
        <f t="shared" si="235"/>
        <v>280.47399999999999</v>
      </c>
      <c r="N478" s="240">
        <f t="shared" si="235"/>
        <v>519.976</v>
      </c>
      <c r="O478" s="240">
        <f t="shared" si="235"/>
        <v>696.9079999999999</v>
      </c>
      <c r="P478" s="240">
        <f t="shared" si="235"/>
        <v>927.64199999999607</v>
      </c>
      <c r="Q478" s="240">
        <f t="shared" si="235"/>
        <v>1165.9090000000001</v>
      </c>
      <c r="R478" s="240">
        <f t="shared" si="235"/>
        <v>1314.3299999999992</v>
      </c>
      <c r="S478" s="240">
        <f t="shared" si="235"/>
        <v>1058.681</v>
      </c>
      <c r="T478" s="240">
        <f t="shared" si="235"/>
        <v>650.89900000000102</v>
      </c>
      <c r="U478" s="240">
        <f t="shared" si="235"/>
        <v>308.041</v>
      </c>
      <c r="V478" s="240">
        <f t="shared" si="235"/>
        <v>105.166</v>
      </c>
      <c r="W478" s="240">
        <f t="shared" si="235"/>
        <v>63.458000000000006</v>
      </c>
      <c r="X478" s="240">
        <f t="shared" si="235"/>
        <v>39.440000000000005</v>
      </c>
      <c r="Y478" s="240">
        <f t="shared" si="235"/>
        <v>11.807</v>
      </c>
      <c r="Z478" s="240">
        <f t="shared" si="235"/>
        <v>4.7350000000000003</v>
      </c>
      <c r="AA478" s="264">
        <f t="shared" si="235"/>
        <v>6.35</v>
      </c>
      <c r="AB478" s="93"/>
    </row>
    <row r="479" spans="1:28" ht="19.5" customHeight="1" x14ac:dyDescent="0.15">
      <c r="A479" s="194"/>
      <c r="B479" s="198"/>
      <c r="C479" s="198"/>
      <c r="D479" s="189" t="s">
        <v>157</v>
      </c>
      <c r="E479" s="189" t="s">
        <v>184</v>
      </c>
      <c r="F479" s="240">
        <f t="shared" si="225"/>
        <v>2742.4600000000005</v>
      </c>
      <c r="G479" s="240">
        <f t="shared" ref="G479:AA479" si="236">SUM(G523,G567,G611,G655,G699,G743,G787,G831,G875)</f>
        <v>0</v>
      </c>
      <c r="H479" s="240">
        <f t="shared" si="236"/>
        <v>0</v>
      </c>
      <c r="I479" s="240">
        <f t="shared" si="236"/>
        <v>1</v>
      </c>
      <c r="J479" s="240">
        <f t="shared" si="236"/>
        <v>0</v>
      </c>
      <c r="K479" s="240">
        <f t="shared" si="236"/>
        <v>1.1200000000000001</v>
      </c>
      <c r="L479" s="240">
        <f t="shared" si="236"/>
        <v>6.11</v>
      </c>
      <c r="M479" s="240">
        <f t="shared" si="236"/>
        <v>6.67</v>
      </c>
      <c r="N479" s="240">
        <f t="shared" si="236"/>
        <v>60.829999999999991</v>
      </c>
      <c r="O479" s="240">
        <f t="shared" si="236"/>
        <v>164.82</v>
      </c>
      <c r="P479" s="240">
        <f t="shared" si="236"/>
        <v>298.99000000000007</v>
      </c>
      <c r="Q479" s="240">
        <f t="shared" si="236"/>
        <v>674.54000000000008</v>
      </c>
      <c r="R479" s="240">
        <f t="shared" si="236"/>
        <v>716.2700000000001</v>
      </c>
      <c r="S479" s="240">
        <f t="shared" si="236"/>
        <v>338.93</v>
      </c>
      <c r="T479" s="240">
        <f t="shared" si="236"/>
        <v>290.99000000000007</v>
      </c>
      <c r="U479" s="240">
        <f t="shared" si="236"/>
        <v>109.32</v>
      </c>
      <c r="V479" s="240">
        <f t="shared" si="236"/>
        <v>42.660000000000004</v>
      </c>
      <c r="W479" s="240">
        <f t="shared" si="236"/>
        <v>5.4</v>
      </c>
      <c r="X479" s="240">
        <f t="shared" si="236"/>
        <v>4.9399999999999995</v>
      </c>
      <c r="Y479" s="240">
        <f t="shared" si="236"/>
        <v>5.31</v>
      </c>
      <c r="Z479" s="240">
        <f t="shared" si="236"/>
        <v>9.27</v>
      </c>
      <c r="AA479" s="264">
        <f t="shared" si="236"/>
        <v>5.29</v>
      </c>
      <c r="AB479" s="93"/>
    </row>
    <row r="480" spans="1:28" ht="19.5" customHeight="1" x14ac:dyDescent="0.15">
      <c r="A480" s="194"/>
      <c r="B480" s="198"/>
      <c r="C480" s="198"/>
      <c r="D480" s="198"/>
      <c r="E480" s="189" t="s">
        <v>150</v>
      </c>
      <c r="F480" s="240">
        <f t="shared" si="225"/>
        <v>613.93400000000008</v>
      </c>
      <c r="G480" s="240">
        <f t="shared" ref="G480:AA480" si="237">SUM(G524,G568,G612,G656,G700,G744,G788,G832,G876)</f>
        <v>0</v>
      </c>
      <c r="H480" s="240">
        <f t="shared" si="237"/>
        <v>0</v>
      </c>
      <c r="I480" s="240">
        <f t="shared" si="237"/>
        <v>0</v>
      </c>
      <c r="J480" s="240">
        <f t="shared" si="237"/>
        <v>0</v>
      </c>
      <c r="K480" s="240">
        <f t="shared" si="237"/>
        <v>0.11199999999999999</v>
      </c>
      <c r="L480" s="240">
        <f t="shared" si="237"/>
        <v>0.73399999999999999</v>
      </c>
      <c r="M480" s="240">
        <f t="shared" si="237"/>
        <v>0.93299999999999994</v>
      </c>
      <c r="N480" s="240">
        <f t="shared" si="237"/>
        <v>9.7340000000000018</v>
      </c>
      <c r="O480" s="240">
        <f t="shared" si="237"/>
        <v>29.623000000000001</v>
      </c>
      <c r="P480" s="240">
        <f t="shared" si="237"/>
        <v>59.738999999999997</v>
      </c>
      <c r="Q480" s="240">
        <f t="shared" si="237"/>
        <v>147.584</v>
      </c>
      <c r="R480" s="240">
        <f t="shared" si="237"/>
        <v>164.52599999999998</v>
      </c>
      <c r="S480" s="240">
        <f t="shared" si="237"/>
        <v>81.197999999999993</v>
      </c>
      <c r="T480" s="240">
        <f t="shared" si="237"/>
        <v>72.795999999999992</v>
      </c>
      <c r="U480" s="240">
        <f t="shared" si="237"/>
        <v>28.371000000000002</v>
      </c>
      <c r="V480" s="240">
        <f t="shared" si="237"/>
        <v>10.997999999999999</v>
      </c>
      <c r="W480" s="240">
        <f t="shared" si="237"/>
        <v>1.407</v>
      </c>
      <c r="X480" s="240">
        <f t="shared" si="237"/>
        <v>1.2789999999999999</v>
      </c>
      <c r="Y480" s="240">
        <f t="shared" si="237"/>
        <v>1.3260000000000001</v>
      </c>
      <c r="Z480" s="240">
        <f t="shared" si="237"/>
        <v>2.4109999999999996</v>
      </c>
      <c r="AA480" s="264">
        <f t="shared" si="237"/>
        <v>1.1629999999999998</v>
      </c>
      <c r="AB480" s="93"/>
    </row>
    <row r="481" spans="1:28" ht="19.5" customHeight="1" x14ac:dyDescent="0.15">
      <c r="A481" s="194"/>
      <c r="B481" s="198" t="s">
        <v>158</v>
      </c>
      <c r="C481" s="198" t="s">
        <v>159</v>
      </c>
      <c r="D481" s="189" t="s">
        <v>160</v>
      </c>
      <c r="E481" s="189" t="s">
        <v>184</v>
      </c>
      <c r="F481" s="240">
        <f>SUM(G481:AA481)</f>
        <v>2427.12</v>
      </c>
      <c r="G481" s="240">
        <f t="shared" ref="G481:AA481" si="238">SUM(G525,G569,G613,G657,G701,G745,G789,G833,G877)</f>
        <v>0</v>
      </c>
      <c r="H481" s="240">
        <f t="shared" si="238"/>
        <v>45.08</v>
      </c>
      <c r="I481" s="240">
        <f t="shared" si="238"/>
        <v>3.8899999999999997</v>
      </c>
      <c r="J481" s="240">
        <f t="shared" si="238"/>
        <v>29.99</v>
      </c>
      <c r="K481" s="240">
        <f t="shared" si="238"/>
        <v>46.89</v>
      </c>
      <c r="L481" s="240">
        <f t="shared" si="238"/>
        <v>42.83</v>
      </c>
      <c r="M481" s="240">
        <f t="shared" si="238"/>
        <v>55.280000000000008</v>
      </c>
      <c r="N481" s="240">
        <f t="shared" si="238"/>
        <v>99.449999999999989</v>
      </c>
      <c r="O481" s="240">
        <f t="shared" si="238"/>
        <v>55.18</v>
      </c>
      <c r="P481" s="240">
        <f t="shared" si="238"/>
        <v>44.280000000000008</v>
      </c>
      <c r="Q481" s="240">
        <f t="shared" si="238"/>
        <v>257.19</v>
      </c>
      <c r="R481" s="240">
        <f t="shared" si="238"/>
        <v>248.52</v>
      </c>
      <c r="S481" s="240">
        <f t="shared" si="238"/>
        <v>403.40000000000003</v>
      </c>
      <c r="T481" s="240">
        <f t="shared" si="238"/>
        <v>556.93999999999994</v>
      </c>
      <c r="U481" s="240">
        <f t="shared" si="238"/>
        <v>244.49</v>
      </c>
      <c r="V481" s="240">
        <f t="shared" si="238"/>
        <v>104.49000000000001</v>
      </c>
      <c r="W481" s="240">
        <f t="shared" si="238"/>
        <v>83.54</v>
      </c>
      <c r="X481" s="240">
        <f t="shared" si="238"/>
        <v>56.050000000000004</v>
      </c>
      <c r="Y481" s="240">
        <f t="shared" si="238"/>
        <v>29.94</v>
      </c>
      <c r="Z481" s="240">
        <f t="shared" si="238"/>
        <v>9.81</v>
      </c>
      <c r="AA481" s="264">
        <f t="shared" si="238"/>
        <v>9.8800000000000008</v>
      </c>
      <c r="AB481" s="93"/>
    </row>
    <row r="482" spans="1:28" ht="19.5" customHeight="1" x14ac:dyDescent="0.15">
      <c r="A482" s="194"/>
      <c r="B482" s="198"/>
      <c r="C482" s="198"/>
      <c r="D482" s="198"/>
      <c r="E482" s="189" t="s">
        <v>150</v>
      </c>
      <c r="F482" s="240">
        <f t="shared" si="225"/>
        <v>542.76599999999985</v>
      </c>
      <c r="G482" s="240">
        <f t="shared" ref="G482:AA482" si="239">SUM(G526,G570,G614,G658,G702,G746,G790,G834,G878)</f>
        <v>0</v>
      </c>
      <c r="H482" s="240">
        <f t="shared" si="239"/>
        <v>0</v>
      </c>
      <c r="I482" s="240">
        <f t="shared" si="239"/>
        <v>3.1E-2</v>
      </c>
      <c r="J482" s="240">
        <f t="shared" si="239"/>
        <v>2.105</v>
      </c>
      <c r="K482" s="240">
        <f t="shared" si="239"/>
        <v>4.6890000000000001</v>
      </c>
      <c r="L482" s="240">
        <f t="shared" si="239"/>
        <v>5.1390000000000002</v>
      </c>
      <c r="M482" s="240">
        <f t="shared" si="239"/>
        <v>7.734</v>
      </c>
      <c r="N482" s="240">
        <f t="shared" si="239"/>
        <v>15.75</v>
      </c>
      <c r="O482" s="240">
        <f t="shared" si="239"/>
        <v>9.9269999999999996</v>
      </c>
      <c r="P482" s="240">
        <f t="shared" si="239"/>
        <v>8.8580000000000023</v>
      </c>
      <c r="Q482" s="240">
        <f t="shared" si="239"/>
        <v>56.561999999999991</v>
      </c>
      <c r="R482" s="240">
        <f t="shared" si="239"/>
        <v>57.118000000000002</v>
      </c>
      <c r="S482" s="240">
        <f t="shared" si="239"/>
        <v>96.775999999999996</v>
      </c>
      <c r="T482" s="240">
        <f t="shared" si="239"/>
        <v>138.482</v>
      </c>
      <c r="U482" s="240">
        <f t="shared" si="239"/>
        <v>63.238</v>
      </c>
      <c r="V482" s="240">
        <f t="shared" si="239"/>
        <v>27.16</v>
      </c>
      <c r="W482" s="240">
        <f t="shared" si="239"/>
        <v>21.723000000000003</v>
      </c>
      <c r="X482" s="240">
        <f t="shared" si="239"/>
        <v>14.571</v>
      </c>
      <c r="Y482" s="240">
        <f t="shared" si="239"/>
        <v>7.7839999999999998</v>
      </c>
      <c r="Z482" s="240">
        <f t="shared" si="239"/>
        <v>2.5499999999999998</v>
      </c>
      <c r="AA482" s="264">
        <f t="shared" si="239"/>
        <v>2.569</v>
      </c>
      <c r="AB482" s="93"/>
    </row>
    <row r="483" spans="1:28" ht="19.5" customHeight="1" x14ac:dyDescent="0.15">
      <c r="A483" s="194"/>
      <c r="B483" s="198"/>
      <c r="C483" s="198"/>
      <c r="D483" s="189" t="s">
        <v>161</v>
      </c>
      <c r="E483" s="189" t="s">
        <v>184</v>
      </c>
      <c r="F483" s="240">
        <f t="shared" si="225"/>
        <v>323.61</v>
      </c>
      <c r="G483" s="240">
        <f t="shared" ref="G483:AA483" si="240">SUM(G527,G571,G615,G659,G703,G747,G791,G835,G879)</f>
        <v>0.14000000000000001</v>
      </c>
      <c r="H483" s="240">
        <f t="shared" si="240"/>
        <v>48.8</v>
      </c>
      <c r="I483" s="240">
        <f t="shared" si="240"/>
        <v>54.24</v>
      </c>
      <c r="J483" s="240">
        <f t="shared" si="240"/>
        <v>57.690000000000012</v>
      </c>
      <c r="K483" s="240">
        <f t="shared" si="240"/>
        <v>64.28</v>
      </c>
      <c r="L483" s="240">
        <f t="shared" si="240"/>
        <v>76.89</v>
      </c>
      <c r="M483" s="240">
        <f t="shared" si="240"/>
        <v>18.220000000000002</v>
      </c>
      <c r="N483" s="240">
        <f t="shared" si="240"/>
        <v>0.4</v>
      </c>
      <c r="O483" s="240">
        <f t="shared" si="240"/>
        <v>0</v>
      </c>
      <c r="P483" s="240">
        <f t="shared" si="240"/>
        <v>0.31</v>
      </c>
      <c r="Q483" s="240">
        <f t="shared" si="240"/>
        <v>0.1</v>
      </c>
      <c r="R483" s="240">
        <f t="shared" si="240"/>
        <v>0</v>
      </c>
      <c r="S483" s="240">
        <f t="shared" si="240"/>
        <v>0.64999999999999991</v>
      </c>
      <c r="T483" s="240">
        <f t="shared" si="240"/>
        <v>0</v>
      </c>
      <c r="U483" s="240">
        <f t="shared" si="240"/>
        <v>0</v>
      </c>
      <c r="V483" s="240">
        <f t="shared" si="240"/>
        <v>0</v>
      </c>
      <c r="W483" s="240">
        <f t="shared" si="240"/>
        <v>0.3</v>
      </c>
      <c r="X483" s="240">
        <f t="shared" si="240"/>
        <v>0.96</v>
      </c>
      <c r="Y483" s="240">
        <f t="shared" si="240"/>
        <v>0.63</v>
      </c>
      <c r="Z483" s="240">
        <f t="shared" si="240"/>
        <v>0</v>
      </c>
      <c r="AA483" s="264">
        <f t="shared" si="240"/>
        <v>0</v>
      </c>
      <c r="AB483" s="93"/>
    </row>
    <row r="484" spans="1:28" ht="19.5" customHeight="1" x14ac:dyDescent="0.15">
      <c r="A484" s="194"/>
      <c r="B484" s="198"/>
      <c r="C484" s="198"/>
      <c r="D484" s="198"/>
      <c r="E484" s="189" t="s">
        <v>150</v>
      </c>
      <c r="F484" s="240">
        <f t="shared" si="225"/>
        <v>7.1769999999999987</v>
      </c>
      <c r="G484" s="240">
        <f t="shared" ref="G484:AA484" si="241">SUM(G528,G572,G616,G660,G704,G748,G792,G836,G880)</f>
        <v>0</v>
      </c>
      <c r="H484" s="240">
        <f t="shared" si="241"/>
        <v>0</v>
      </c>
      <c r="I484" s="240">
        <f t="shared" si="241"/>
        <v>0</v>
      </c>
      <c r="J484" s="240">
        <f t="shared" si="241"/>
        <v>0.69400000000000006</v>
      </c>
      <c r="K484" s="240">
        <f t="shared" si="241"/>
        <v>1.6669999999999996</v>
      </c>
      <c r="L484" s="240">
        <f t="shared" si="241"/>
        <v>3.0059999999999998</v>
      </c>
      <c r="M484" s="240">
        <f t="shared" si="241"/>
        <v>1.0580000000000001</v>
      </c>
      <c r="N484" s="240">
        <f t="shared" si="241"/>
        <v>3.1E-2</v>
      </c>
      <c r="O484" s="240">
        <f t="shared" si="241"/>
        <v>0</v>
      </c>
      <c r="P484" s="240">
        <f t="shared" si="241"/>
        <v>4.1000000000000002E-2</v>
      </c>
      <c r="Q484" s="240">
        <f t="shared" si="241"/>
        <v>1.6E-2</v>
      </c>
      <c r="R484" s="240">
        <f t="shared" si="241"/>
        <v>0</v>
      </c>
      <c r="S484" s="240">
        <f t="shared" si="241"/>
        <v>0.13700000000000001</v>
      </c>
      <c r="T484" s="240">
        <f t="shared" si="241"/>
        <v>0</v>
      </c>
      <c r="U484" s="240">
        <f t="shared" si="241"/>
        <v>0</v>
      </c>
      <c r="V484" s="240">
        <f t="shared" si="241"/>
        <v>0</v>
      </c>
      <c r="W484" s="240">
        <f t="shared" si="241"/>
        <v>8.6999999999999994E-2</v>
      </c>
      <c r="X484" s="240">
        <f t="shared" si="241"/>
        <v>0.27800000000000002</v>
      </c>
      <c r="Y484" s="240">
        <f t="shared" si="241"/>
        <v>0.16200000000000001</v>
      </c>
      <c r="Z484" s="240">
        <f t="shared" si="241"/>
        <v>0</v>
      </c>
      <c r="AA484" s="264">
        <f t="shared" si="241"/>
        <v>0</v>
      </c>
      <c r="AB484" s="93"/>
    </row>
    <row r="485" spans="1:28" ht="19.5" customHeight="1" x14ac:dyDescent="0.15">
      <c r="A485" s="194"/>
      <c r="B485" s="198"/>
      <c r="C485" s="198" t="s">
        <v>162</v>
      </c>
      <c r="D485" s="189" t="s">
        <v>163</v>
      </c>
      <c r="E485" s="189" t="s">
        <v>184</v>
      </c>
      <c r="F485" s="240">
        <f t="shared" si="225"/>
        <v>1261.5599999999997</v>
      </c>
      <c r="G485" s="240">
        <f t="shared" ref="G485:AA485" si="242">SUM(G529,G573,G617,G661,G705,G749,G793,G837,G881)</f>
        <v>8.2200000000000006</v>
      </c>
      <c r="H485" s="240">
        <f t="shared" si="242"/>
        <v>42.800000000000004</v>
      </c>
      <c r="I485" s="240">
        <f t="shared" si="242"/>
        <v>36.479999999999997</v>
      </c>
      <c r="J485" s="240">
        <f t="shared" si="242"/>
        <v>2.3299999999999996</v>
      </c>
      <c r="K485" s="240">
        <f t="shared" si="242"/>
        <v>8.67</v>
      </c>
      <c r="L485" s="240">
        <f t="shared" si="242"/>
        <v>0.39</v>
      </c>
      <c r="M485" s="240">
        <f t="shared" si="242"/>
        <v>3.02</v>
      </c>
      <c r="N485" s="240">
        <f t="shared" si="242"/>
        <v>7.18</v>
      </c>
      <c r="O485" s="240">
        <f t="shared" si="242"/>
        <v>10.220000000000001</v>
      </c>
      <c r="P485" s="240">
        <f t="shared" si="242"/>
        <v>12.75</v>
      </c>
      <c r="Q485" s="240">
        <f t="shared" si="242"/>
        <v>25.419999999999998</v>
      </c>
      <c r="R485" s="240">
        <f t="shared" si="242"/>
        <v>161.35999999999999</v>
      </c>
      <c r="S485" s="240">
        <f t="shared" si="242"/>
        <v>498.82</v>
      </c>
      <c r="T485" s="240">
        <f t="shared" si="242"/>
        <v>331.77999999999992</v>
      </c>
      <c r="U485" s="240">
        <f t="shared" si="242"/>
        <v>72.31</v>
      </c>
      <c r="V485" s="240">
        <f t="shared" si="242"/>
        <v>14.559999999999999</v>
      </c>
      <c r="W485" s="240">
        <f t="shared" si="242"/>
        <v>11.77</v>
      </c>
      <c r="X485" s="240">
        <f t="shared" si="242"/>
        <v>13.48</v>
      </c>
      <c r="Y485" s="240">
        <f t="shared" si="242"/>
        <v>0</v>
      </c>
      <c r="Z485" s="240">
        <f t="shared" si="242"/>
        <v>0</v>
      </c>
      <c r="AA485" s="264">
        <f t="shared" si="242"/>
        <v>0</v>
      </c>
      <c r="AB485" s="93"/>
    </row>
    <row r="486" spans="1:28" ht="19.5" customHeight="1" x14ac:dyDescent="0.15">
      <c r="A486" s="194"/>
      <c r="B486" s="198" t="s">
        <v>20</v>
      </c>
      <c r="C486" s="198"/>
      <c r="D486" s="198"/>
      <c r="E486" s="189" t="s">
        <v>150</v>
      </c>
      <c r="F486" s="240">
        <f t="shared" si="225"/>
        <v>328.47300000000013</v>
      </c>
      <c r="G486" s="240">
        <f t="shared" ref="G486:AA486" si="243">SUM(G530,G574,G618,G662,G706,G750,G794,G838,G882)</f>
        <v>0</v>
      </c>
      <c r="H486" s="240">
        <f t="shared" si="243"/>
        <v>0</v>
      </c>
      <c r="I486" s="240">
        <f t="shared" si="243"/>
        <v>0.311</v>
      </c>
      <c r="J486" s="240">
        <f t="shared" si="243"/>
        <v>0.23500000000000001</v>
      </c>
      <c r="K486" s="240">
        <f t="shared" si="243"/>
        <v>1.1280000000000001</v>
      </c>
      <c r="L486" s="240">
        <f t="shared" si="243"/>
        <v>6.0999999999999999E-2</v>
      </c>
      <c r="M486" s="240">
        <f t="shared" si="243"/>
        <v>0.57400000000000007</v>
      </c>
      <c r="N486" s="240">
        <f t="shared" si="243"/>
        <v>1.3619999999999999</v>
      </c>
      <c r="O486" s="240">
        <f t="shared" si="243"/>
        <v>2.3540000000000001</v>
      </c>
      <c r="P486" s="240">
        <f t="shared" si="243"/>
        <v>3.1999999999999997</v>
      </c>
      <c r="Q486" s="240">
        <f t="shared" si="243"/>
        <v>6.6120000000000001</v>
      </c>
      <c r="R486" s="240">
        <f t="shared" si="243"/>
        <v>43.555</v>
      </c>
      <c r="S486" s="240">
        <f t="shared" si="243"/>
        <v>139.47800000000012</v>
      </c>
      <c r="T486" s="240">
        <f t="shared" si="243"/>
        <v>95.950999999999993</v>
      </c>
      <c r="U486" s="240">
        <f t="shared" si="243"/>
        <v>21.706999999999997</v>
      </c>
      <c r="V486" s="240">
        <f t="shared" si="243"/>
        <v>4.3699999999999992</v>
      </c>
      <c r="W486" s="240">
        <f t="shared" si="243"/>
        <v>3.5309999999999997</v>
      </c>
      <c r="X486" s="240">
        <f t="shared" si="243"/>
        <v>4.0439999999999996</v>
      </c>
      <c r="Y486" s="240">
        <f t="shared" si="243"/>
        <v>0</v>
      </c>
      <c r="Z486" s="240">
        <f t="shared" si="243"/>
        <v>0</v>
      </c>
      <c r="AA486" s="264">
        <f t="shared" si="243"/>
        <v>0</v>
      </c>
      <c r="AB486" s="93"/>
    </row>
    <row r="487" spans="1:28" ht="19.5" customHeight="1" x14ac:dyDescent="0.15">
      <c r="A487" s="194"/>
      <c r="B487" s="198"/>
      <c r="C487" s="198"/>
      <c r="D487" s="189" t="s">
        <v>164</v>
      </c>
      <c r="E487" s="189" t="s">
        <v>184</v>
      </c>
      <c r="F487" s="240">
        <f t="shared" si="225"/>
        <v>24.130000000000003</v>
      </c>
      <c r="G487" s="240">
        <f t="shared" ref="G487:AA487" si="244">SUM(G531,G575,G619,G663,G707,G751,G795,G839,G883)</f>
        <v>0</v>
      </c>
      <c r="H487" s="240">
        <f t="shared" si="244"/>
        <v>1.6500000000000001</v>
      </c>
      <c r="I487" s="240">
        <f t="shared" si="244"/>
        <v>0.73000000000000009</v>
      </c>
      <c r="J487" s="240">
        <f t="shared" si="244"/>
        <v>0.81</v>
      </c>
      <c r="K487" s="240">
        <f t="shared" si="244"/>
        <v>0.17</v>
      </c>
      <c r="L487" s="240">
        <f t="shared" si="244"/>
        <v>0</v>
      </c>
      <c r="M487" s="240">
        <f t="shared" si="244"/>
        <v>0.63</v>
      </c>
      <c r="N487" s="240">
        <f t="shared" si="244"/>
        <v>1.5899999999999999</v>
      </c>
      <c r="O487" s="240">
        <f t="shared" si="244"/>
        <v>15.27</v>
      </c>
      <c r="P487" s="240">
        <f t="shared" si="244"/>
        <v>1.66</v>
      </c>
      <c r="Q487" s="240">
        <f t="shared" si="244"/>
        <v>0.36</v>
      </c>
      <c r="R487" s="240">
        <f t="shared" si="244"/>
        <v>0.4</v>
      </c>
      <c r="S487" s="240">
        <f t="shared" si="244"/>
        <v>0.44</v>
      </c>
      <c r="T487" s="240">
        <f t="shared" si="244"/>
        <v>0.42</v>
      </c>
      <c r="U487" s="240">
        <f t="shared" si="244"/>
        <v>0</v>
      </c>
      <c r="V487" s="240">
        <f t="shared" si="244"/>
        <v>0</v>
      </c>
      <c r="W487" s="240">
        <f t="shared" si="244"/>
        <v>0</v>
      </c>
      <c r="X487" s="240">
        <f t="shared" si="244"/>
        <v>0</v>
      </c>
      <c r="Y487" s="240">
        <f t="shared" si="244"/>
        <v>0</v>
      </c>
      <c r="Z487" s="240">
        <f t="shared" si="244"/>
        <v>0</v>
      </c>
      <c r="AA487" s="264">
        <f t="shared" si="244"/>
        <v>0</v>
      </c>
      <c r="AB487" s="93"/>
    </row>
    <row r="488" spans="1:28" ht="19.5" customHeight="1" x14ac:dyDescent="0.15">
      <c r="A488" s="194" t="s">
        <v>227</v>
      </c>
      <c r="B488" s="198"/>
      <c r="C488" s="198"/>
      <c r="D488" s="198"/>
      <c r="E488" s="189" t="s">
        <v>150</v>
      </c>
      <c r="F488" s="240">
        <f t="shared" si="225"/>
        <v>2.3250000000000002</v>
      </c>
      <c r="G488" s="240">
        <f t="shared" ref="G488:AA488" si="245">SUM(G532,G576,G620,G664,G708,G752,G796,G840,G884)</f>
        <v>0</v>
      </c>
      <c r="H488" s="240">
        <f t="shared" si="245"/>
        <v>0</v>
      </c>
      <c r="I488" s="240">
        <f t="shared" si="245"/>
        <v>0</v>
      </c>
      <c r="J488" s="240">
        <f t="shared" si="245"/>
        <v>8.0000000000000002E-3</v>
      </c>
      <c r="K488" s="240">
        <f t="shared" si="245"/>
        <v>4.0000000000000001E-3</v>
      </c>
      <c r="L488" s="240">
        <f t="shared" si="245"/>
        <v>0</v>
      </c>
      <c r="M488" s="240">
        <f t="shared" si="245"/>
        <v>3.7999999999999999E-2</v>
      </c>
      <c r="N488" s="240">
        <f t="shared" si="245"/>
        <v>0.122</v>
      </c>
      <c r="O488" s="240">
        <f t="shared" si="245"/>
        <v>1.59</v>
      </c>
      <c r="P488" s="240">
        <f t="shared" si="245"/>
        <v>0.22</v>
      </c>
      <c r="Q488" s="240">
        <f t="shared" si="245"/>
        <v>5.8000000000000003E-2</v>
      </c>
      <c r="R488" s="240">
        <f t="shared" si="245"/>
        <v>7.6999999999999999E-2</v>
      </c>
      <c r="S488" s="240">
        <f t="shared" si="245"/>
        <v>9.9000000000000005E-2</v>
      </c>
      <c r="T488" s="240">
        <f t="shared" si="245"/>
        <v>0.109</v>
      </c>
      <c r="U488" s="240">
        <f t="shared" si="245"/>
        <v>0</v>
      </c>
      <c r="V488" s="240">
        <f t="shared" si="245"/>
        <v>0</v>
      </c>
      <c r="W488" s="240">
        <f t="shared" si="245"/>
        <v>0</v>
      </c>
      <c r="X488" s="240">
        <f t="shared" si="245"/>
        <v>0</v>
      </c>
      <c r="Y488" s="240">
        <f t="shared" si="245"/>
        <v>0</v>
      </c>
      <c r="Z488" s="240">
        <f t="shared" si="245"/>
        <v>0</v>
      </c>
      <c r="AA488" s="264">
        <f t="shared" si="245"/>
        <v>0</v>
      </c>
      <c r="AB488" s="93"/>
    </row>
    <row r="489" spans="1:28" ht="19.5" customHeight="1" x14ac:dyDescent="0.15">
      <c r="A489" s="194"/>
      <c r="B489" s="197"/>
      <c r="C489" s="193" t="s">
        <v>165</v>
      </c>
      <c r="D489" s="188"/>
      <c r="E489" s="189" t="s">
        <v>184</v>
      </c>
      <c r="F489" s="240">
        <f t="shared" si="225"/>
        <v>311.34000000000009</v>
      </c>
      <c r="G489" s="240">
        <f t="shared" ref="G489:AA489" si="246">SUM(G533,G577,G621,G665,G709,G753,G797,G841,G885)</f>
        <v>0</v>
      </c>
      <c r="H489" s="240">
        <f t="shared" si="246"/>
        <v>16.200000000000003</v>
      </c>
      <c r="I489" s="240">
        <f t="shared" si="246"/>
        <v>19.450000000000003</v>
      </c>
      <c r="J489" s="240">
        <f t="shared" si="246"/>
        <v>12.510000000000002</v>
      </c>
      <c r="K489" s="240">
        <f t="shared" si="246"/>
        <v>26.630000000000003</v>
      </c>
      <c r="L489" s="240">
        <f t="shared" si="246"/>
        <v>37.190000000000005</v>
      </c>
      <c r="M489" s="240">
        <f t="shared" si="246"/>
        <v>24.270000000000003</v>
      </c>
      <c r="N489" s="240">
        <f t="shared" si="246"/>
        <v>11.65</v>
      </c>
      <c r="O489" s="240">
        <f t="shared" si="246"/>
        <v>4.2699999999999996</v>
      </c>
      <c r="P489" s="240">
        <f t="shared" si="246"/>
        <v>13.129999999999999</v>
      </c>
      <c r="Q489" s="240">
        <f t="shared" si="246"/>
        <v>20.53</v>
      </c>
      <c r="R489" s="240">
        <f t="shared" si="246"/>
        <v>38.880000000000003</v>
      </c>
      <c r="S489" s="240">
        <f t="shared" si="246"/>
        <v>17.909999999999997</v>
      </c>
      <c r="T489" s="240">
        <f t="shared" si="246"/>
        <v>27.189999999999998</v>
      </c>
      <c r="U489" s="240">
        <f t="shared" si="246"/>
        <v>32.979999999999997</v>
      </c>
      <c r="V489" s="240">
        <f t="shared" si="246"/>
        <v>5.2200000000000006</v>
      </c>
      <c r="W489" s="240">
        <f t="shared" si="246"/>
        <v>0</v>
      </c>
      <c r="X489" s="240">
        <f t="shared" si="246"/>
        <v>3.33</v>
      </c>
      <c r="Y489" s="240">
        <f t="shared" si="246"/>
        <v>0</v>
      </c>
      <c r="Z489" s="240">
        <f t="shared" si="246"/>
        <v>0</v>
      </c>
      <c r="AA489" s="264">
        <f t="shared" si="246"/>
        <v>0</v>
      </c>
      <c r="AB489" s="93"/>
    </row>
    <row r="490" spans="1:28" ht="19.5" customHeight="1" x14ac:dyDescent="0.15">
      <c r="A490" s="194"/>
      <c r="B490" s="197"/>
      <c r="C490" s="197"/>
      <c r="D490" s="191"/>
      <c r="E490" s="189" t="s">
        <v>150</v>
      </c>
      <c r="F490" s="240">
        <f t="shared" si="225"/>
        <v>36.788999999999994</v>
      </c>
      <c r="G490" s="240">
        <f t="shared" ref="G490:AA490" si="247">SUM(G534,G578,G622,G666,G710,G754,G798,G842,G886)</f>
        <v>0</v>
      </c>
      <c r="H490" s="240">
        <f t="shared" si="247"/>
        <v>6.7000000000000004E-2</v>
      </c>
      <c r="I490" s="240">
        <f t="shared" si="247"/>
        <v>0.499</v>
      </c>
      <c r="J490" s="240">
        <f t="shared" si="247"/>
        <v>0.64000000000000012</v>
      </c>
      <c r="K490" s="240">
        <f t="shared" si="247"/>
        <v>2.0509999999999997</v>
      </c>
      <c r="L490" s="240">
        <f t="shared" si="247"/>
        <v>3.6639999999999997</v>
      </c>
      <c r="M490" s="240">
        <f t="shared" si="247"/>
        <v>2.6790000000000003</v>
      </c>
      <c r="N490" s="240">
        <f t="shared" si="247"/>
        <v>1.5009999999999999</v>
      </c>
      <c r="O490" s="240">
        <f t="shared" si="247"/>
        <v>1.0190000000000001</v>
      </c>
      <c r="P490" s="240">
        <f t="shared" si="247"/>
        <v>2.6029999999999998</v>
      </c>
      <c r="Q490" s="240">
        <f t="shared" si="247"/>
        <v>3.6100000000000003</v>
      </c>
      <c r="R490" s="240">
        <f t="shared" si="247"/>
        <v>6.88</v>
      </c>
      <c r="S490" s="240">
        <f t="shared" si="247"/>
        <v>3.677</v>
      </c>
      <c r="T490" s="240">
        <f t="shared" si="247"/>
        <v>3.2029999999999998</v>
      </c>
      <c r="U490" s="240">
        <f t="shared" si="247"/>
        <v>3.423</v>
      </c>
      <c r="V490" s="240">
        <f t="shared" si="247"/>
        <v>0.79899999999999993</v>
      </c>
      <c r="W490" s="240">
        <f t="shared" si="247"/>
        <v>0</v>
      </c>
      <c r="X490" s="240">
        <f t="shared" si="247"/>
        <v>0.47399999999999998</v>
      </c>
      <c r="Y490" s="240">
        <f t="shared" si="247"/>
        <v>0</v>
      </c>
      <c r="Z490" s="240">
        <f t="shared" si="247"/>
        <v>0</v>
      </c>
      <c r="AA490" s="264">
        <f t="shared" si="247"/>
        <v>0</v>
      </c>
      <c r="AB490" s="93"/>
    </row>
    <row r="491" spans="1:28" ht="19.5" customHeight="1" x14ac:dyDescent="0.15">
      <c r="A491" s="194"/>
      <c r="B491" s="196"/>
      <c r="C491" s="193" t="s">
        <v>152</v>
      </c>
      <c r="D491" s="188"/>
      <c r="E491" s="189" t="s">
        <v>184</v>
      </c>
      <c r="F491" s="240">
        <f t="shared" si="225"/>
        <v>18238.519999999997</v>
      </c>
      <c r="G491" s="240">
        <f>G493+G503</f>
        <v>7.6300000000000008</v>
      </c>
      <c r="H491" s="240">
        <f t="shared" ref="H491:AA491" si="248">H493+H503</f>
        <v>308.56</v>
      </c>
      <c r="I491" s="240">
        <f t="shared" si="248"/>
        <v>148.17000000000002</v>
      </c>
      <c r="J491" s="240">
        <f t="shared" si="248"/>
        <v>306.39</v>
      </c>
      <c r="K491" s="240">
        <f t="shared" si="248"/>
        <v>284.69</v>
      </c>
      <c r="L491" s="240">
        <f t="shared" si="248"/>
        <v>177.28</v>
      </c>
      <c r="M491" s="240">
        <f t="shared" si="248"/>
        <v>344.06</v>
      </c>
      <c r="N491" s="240">
        <f t="shared" si="248"/>
        <v>340.17999999999995</v>
      </c>
      <c r="O491" s="240">
        <f t="shared" si="248"/>
        <v>272.48</v>
      </c>
      <c r="P491" s="240">
        <f t="shared" si="248"/>
        <v>457.99</v>
      </c>
      <c r="Q491" s="240">
        <f t="shared" si="248"/>
        <v>1247.1500000000001</v>
      </c>
      <c r="R491" s="240">
        <f t="shared" si="248"/>
        <v>2584.5899999999997</v>
      </c>
      <c r="S491" s="240">
        <f t="shared" si="248"/>
        <v>3801.44</v>
      </c>
      <c r="T491" s="240">
        <f t="shared" si="248"/>
        <v>3725.5</v>
      </c>
      <c r="U491" s="240">
        <f t="shared" si="248"/>
        <v>2028.9400000000003</v>
      </c>
      <c r="V491" s="240">
        <f t="shared" si="248"/>
        <v>977.32000000000016</v>
      </c>
      <c r="W491" s="240">
        <f t="shared" si="248"/>
        <v>241.86999999999998</v>
      </c>
      <c r="X491" s="240">
        <f t="shared" si="248"/>
        <v>494.12</v>
      </c>
      <c r="Y491" s="240">
        <f t="shared" si="248"/>
        <v>135.51000000000002</v>
      </c>
      <c r="Z491" s="240">
        <f t="shared" si="248"/>
        <v>116.25999999999999</v>
      </c>
      <c r="AA491" s="264">
        <f t="shared" si="248"/>
        <v>238.39</v>
      </c>
      <c r="AB491" s="93"/>
    </row>
    <row r="492" spans="1:28" ht="19.5" customHeight="1" x14ac:dyDescent="0.15">
      <c r="A492" s="194"/>
      <c r="B492" s="197"/>
      <c r="C492" s="197"/>
      <c r="D492" s="191"/>
      <c r="E492" s="189" t="s">
        <v>150</v>
      </c>
      <c r="F492" s="240">
        <f t="shared" si="225"/>
        <v>2761.6030000000028</v>
      </c>
      <c r="G492" s="240">
        <f>G494+G504</f>
        <v>0</v>
      </c>
      <c r="H492" s="240">
        <f t="shared" ref="H492" si="249">H494+H504</f>
        <v>0.24399999999999999</v>
      </c>
      <c r="I492" s="240">
        <f>I494+I504</f>
        <v>3.7489999999999997</v>
      </c>
      <c r="J492" s="240">
        <f t="shared" ref="J492:AA492" si="250">J494+J504</f>
        <v>15.712</v>
      </c>
      <c r="K492" s="240">
        <f t="shared" si="250"/>
        <v>20.142999999999994</v>
      </c>
      <c r="L492" s="240">
        <f t="shared" si="250"/>
        <v>16.058</v>
      </c>
      <c r="M492" s="240">
        <f t="shared" si="250"/>
        <v>35.206999999999994</v>
      </c>
      <c r="N492" s="240">
        <f t="shared" si="250"/>
        <v>38.414000000000001</v>
      </c>
      <c r="O492" s="240">
        <f t="shared" si="250"/>
        <v>34.993999999999986</v>
      </c>
      <c r="P492" s="240">
        <f t="shared" si="250"/>
        <v>61.67499999999994</v>
      </c>
      <c r="Q492" s="240">
        <f t="shared" si="250"/>
        <v>181.21500000000012</v>
      </c>
      <c r="R492" s="240">
        <f t="shared" si="250"/>
        <v>403.32600000000025</v>
      </c>
      <c r="S492" s="240">
        <f t="shared" si="250"/>
        <v>622.03700000000117</v>
      </c>
      <c r="T492" s="240">
        <f t="shared" si="250"/>
        <v>609.553</v>
      </c>
      <c r="U492" s="240">
        <f t="shared" si="250"/>
        <v>356.75000000000102</v>
      </c>
      <c r="V492" s="240">
        <f t="shared" si="250"/>
        <v>162.23100000000011</v>
      </c>
      <c r="W492" s="240">
        <f t="shared" si="250"/>
        <v>47.26</v>
      </c>
      <c r="X492" s="240">
        <f t="shared" si="250"/>
        <v>76.890000000000015</v>
      </c>
      <c r="Y492" s="240">
        <f t="shared" si="250"/>
        <v>22.448999999999998</v>
      </c>
      <c r="Z492" s="240">
        <f t="shared" si="250"/>
        <v>17.725999999999999</v>
      </c>
      <c r="AA492" s="264">
        <f t="shared" si="250"/>
        <v>35.97</v>
      </c>
      <c r="AB492" s="93"/>
    </row>
    <row r="493" spans="1:28" ht="19.5" customHeight="1" x14ac:dyDescent="0.15">
      <c r="A493" s="194"/>
      <c r="B493" s="198" t="s">
        <v>94</v>
      </c>
      <c r="C493" s="189"/>
      <c r="D493" s="189" t="s">
        <v>153</v>
      </c>
      <c r="E493" s="189" t="s">
        <v>184</v>
      </c>
      <c r="F493" s="240">
        <f t="shared" si="225"/>
        <v>3009.99</v>
      </c>
      <c r="G493" s="240">
        <f>SUM(G495,G497,G499,G501)</f>
        <v>0</v>
      </c>
      <c r="H493" s="240">
        <f t="shared" ref="H493" si="251">SUM(H495,H497,H499,H501)</f>
        <v>0.39</v>
      </c>
      <c r="I493" s="240">
        <f>SUM(I495,I497,I499,I501)</f>
        <v>0</v>
      </c>
      <c r="J493" s="240">
        <f t="shared" ref="J493:AA493" si="252">SUM(J495,J497,J499,J501)</f>
        <v>12.22</v>
      </c>
      <c r="K493" s="240">
        <f t="shared" si="252"/>
        <v>5.5</v>
      </c>
      <c r="L493" s="240">
        <f t="shared" si="252"/>
        <v>3.17</v>
      </c>
      <c r="M493" s="240">
        <f t="shared" si="252"/>
        <v>21.04</v>
      </c>
      <c r="N493" s="240">
        <f t="shared" si="252"/>
        <v>17.43</v>
      </c>
      <c r="O493" s="240">
        <f t="shared" si="252"/>
        <v>42.72</v>
      </c>
      <c r="P493" s="240">
        <f t="shared" si="252"/>
        <v>40.71</v>
      </c>
      <c r="Q493" s="240">
        <f t="shared" si="252"/>
        <v>90.490000000000009</v>
      </c>
      <c r="R493" s="240">
        <f t="shared" si="252"/>
        <v>342.34000000000003</v>
      </c>
      <c r="S493" s="240">
        <f t="shared" si="252"/>
        <v>770.32999999999993</v>
      </c>
      <c r="T493" s="240">
        <f t="shared" si="252"/>
        <v>683.98</v>
      </c>
      <c r="U493" s="240">
        <f t="shared" si="252"/>
        <v>560.81999999999994</v>
      </c>
      <c r="V493" s="240">
        <f t="shared" si="252"/>
        <v>224.17000000000002</v>
      </c>
      <c r="W493" s="240">
        <f t="shared" si="252"/>
        <v>107.34</v>
      </c>
      <c r="X493" s="240">
        <f t="shared" si="252"/>
        <v>42.44</v>
      </c>
      <c r="Y493" s="240">
        <f t="shared" si="252"/>
        <v>30.35</v>
      </c>
      <c r="Z493" s="240">
        <f t="shared" si="252"/>
        <v>6.35</v>
      </c>
      <c r="AA493" s="326">
        <f t="shared" si="252"/>
        <v>8.1999999999999993</v>
      </c>
      <c r="AB493" s="93"/>
    </row>
    <row r="494" spans="1:28" ht="19.5" customHeight="1" x14ac:dyDescent="0.15">
      <c r="A494" s="194"/>
      <c r="B494" s="198"/>
      <c r="C494" s="198" t="s">
        <v>10</v>
      </c>
      <c r="D494" s="198"/>
      <c r="E494" s="189" t="s">
        <v>150</v>
      </c>
      <c r="F494" s="240">
        <f t="shared" si="225"/>
        <v>720.73099999999988</v>
      </c>
      <c r="G494" s="240">
        <f>SUM(G496,G498,G500,G502)</f>
        <v>0</v>
      </c>
      <c r="H494" s="240">
        <f t="shared" ref="H494:AA494" si="253">SUM(H496,H498,H500,H502)</f>
        <v>0</v>
      </c>
      <c r="I494" s="240">
        <f t="shared" si="253"/>
        <v>0</v>
      </c>
      <c r="J494" s="240">
        <f t="shared" si="253"/>
        <v>0.84900000000000009</v>
      </c>
      <c r="K494" s="240">
        <f t="shared" si="253"/>
        <v>0.55000000000000004</v>
      </c>
      <c r="L494" s="240">
        <f t="shared" si="253"/>
        <v>0.35299999999999998</v>
      </c>
      <c r="M494" s="240">
        <f t="shared" si="253"/>
        <v>2.919</v>
      </c>
      <c r="N494" s="240">
        <f t="shared" si="253"/>
        <v>2.782</v>
      </c>
      <c r="O494" s="240">
        <f t="shared" si="253"/>
        <v>7.407</v>
      </c>
      <c r="P494" s="240">
        <f t="shared" si="253"/>
        <v>8.1319999999999997</v>
      </c>
      <c r="Q494" s="240">
        <f t="shared" si="253"/>
        <v>19.532000000000004</v>
      </c>
      <c r="R494" s="240">
        <f t="shared" si="253"/>
        <v>78.614000000000004</v>
      </c>
      <c r="S494" s="240">
        <f t="shared" si="253"/>
        <v>183.9379999999999</v>
      </c>
      <c r="T494" s="240">
        <f t="shared" si="253"/>
        <v>167.667</v>
      </c>
      <c r="U494" s="240">
        <f t="shared" si="253"/>
        <v>141.79999999999998</v>
      </c>
      <c r="V494" s="240">
        <f t="shared" si="253"/>
        <v>56.916999999999994</v>
      </c>
      <c r="W494" s="240">
        <f t="shared" si="253"/>
        <v>27.478999999999999</v>
      </c>
      <c r="X494" s="240">
        <f t="shared" si="253"/>
        <v>10.657</v>
      </c>
      <c r="Y494" s="240">
        <f t="shared" si="253"/>
        <v>7.4340000000000002</v>
      </c>
      <c r="Z494" s="240">
        <f t="shared" si="253"/>
        <v>1.569</v>
      </c>
      <c r="AA494" s="264">
        <f t="shared" si="253"/>
        <v>2.1320000000000001</v>
      </c>
      <c r="AB494" s="93"/>
    </row>
    <row r="495" spans="1:28" ht="19.5" customHeight="1" x14ac:dyDescent="0.15">
      <c r="A495" s="194"/>
      <c r="B495" s="198"/>
      <c r="C495" s="198"/>
      <c r="D495" s="189" t="s">
        <v>157</v>
      </c>
      <c r="E495" s="189" t="s">
        <v>184</v>
      </c>
      <c r="F495" s="240">
        <f t="shared" si="225"/>
        <v>2016.07</v>
      </c>
      <c r="G495" s="240">
        <f t="shared" ref="G495:AA495" si="254">SUM(G539,G583,G627,G671,G715,G759,G803,G847,G891)</f>
        <v>0</v>
      </c>
      <c r="H495" s="240">
        <f t="shared" si="254"/>
        <v>0</v>
      </c>
      <c r="I495" s="240">
        <f t="shared" si="254"/>
        <v>0</v>
      </c>
      <c r="J495" s="240">
        <f t="shared" si="254"/>
        <v>0.16</v>
      </c>
      <c r="K495" s="240">
        <f t="shared" si="254"/>
        <v>0</v>
      </c>
      <c r="L495" s="240">
        <f t="shared" si="254"/>
        <v>2.41</v>
      </c>
      <c r="M495" s="240">
        <f t="shared" si="254"/>
        <v>5.33</v>
      </c>
      <c r="N495" s="240">
        <f t="shared" si="254"/>
        <v>5.81</v>
      </c>
      <c r="O495" s="240">
        <f t="shared" si="254"/>
        <v>20.220000000000002</v>
      </c>
      <c r="P495" s="240">
        <f t="shared" si="254"/>
        <v>27.72</v>
      </c>
      <c r="Q495" s="240">
        <f t="shared" si="254"/>
        <v>51.99</v>
      </c>
      <c r="R495" s="240">
        <f t="shared" si="254"/>
        <v>202.76000000000002</v>
      </c>
      <c r="S495" s="240">
        <f t="shared" si="254"/>
        <v>434.47999999999996</v>
      </c>
      <c r="T495" s="240">
        <f t="shared" si="254"/>
        <v>459.55</v>
      </c>
      <c r="U495" s="240">
        <f t="shared" si="254"/>
        <v>471.14</v>
      </c>
      <c r="V495" s="240">
        <f t="shared" si="254"/>
        <v>156.75</v>
      </c>
      <c r="W495" s="240">
        <f t="shared" si="254"/>
        <v>92.31</v>
      </c>
      <c r="X495" s="240">
        <f t="shared" si="254"/>
        <v>40.57</v>
      </c>
      <c r="Y495" s="240">
        <f t="shared" si="254"/>
        <v>30.32</v>
      </c>
      <c r="Z495" s="240">
        <f t="shared" si="254"/>
        <v>6.35</v>
      </c>
      <c r="AA495" s="264">
        <f t="shared" si="254"/>
        <v>8.1999999999999993</v>
      </c>
      <c r="AB495" s="93"/>
    </row>
    <row r="496" spans="1:28" ht="19.5" customHeight="1" x14ac:dyDescent="0.15">
      <c r="A496" s="194"/>
      <c r="B496" s="198"/>
      <c r="C496" s="198"/>
      <c r="D496" s="198"/>
      <c r="E496" s="189" t="s">
        <v>150</v>
      </c>
      <c r="F496" s="240">
        <f t="shared" si="225"/>
        <v>487.14499999999992</v>
      </c>
      <c r="G496" s="240">
        <f t="shared" ref="G496:AA496" si="255">SUM(G540,G584,G628,G672,G716,G760,G804,G848,G892)</f>
        <v>0</v>
      </c>
      <c r="H496" s="240">
        <f t="shared" si="255"/>
        <v>0</v>
      </c>
      <c r="I496" s="240">
        <f t="shared" si="255"/>
        <v>0</v>
      </c>
      <c r="J496" s="240">
        <f t="shared" si="255"/>
        <v>1.0999999999999999E-2</v>
      </c>
      <c r="K496" s="240">
        <f t="shared" si="255"/>
        <v>0</v>
      </c>
      <c r="L496" s="240">
        <f t="shared" si="255"/>
        <v>0.26200000000000001</v>
      </c>
      <c r="M496" s="240">
        <f t="shared" si="255"/>
        <v>0.71300000000000008</v>
      </c>
      <c r="N496" s="240">
        <f t="shared" si="255"/>
        <v>0.93</v>
      </c>
      <c r="O496" s="240">
        <f t="shared" si="255"/>
        <v>3.3540000000000001</v>
      </c>
      <c r="P496" s="240">
        <f t="shared" si="255"/>
        <v>5.5469999999999997</v>
      </c>
      <c r="Q496" s="240">
        <f t="shared" si="255"/>
        <v>11.060000000000002</v>
      </c>
      <c r="R496" s="240">
        <f t="shared" si="255"/>
        <v>46.557000000000002</v>
      </c>
      <c r="S496" s="240">
        <f t="shared" si="255"/>
        <v>103.36999999999989</v>
      </c>
      <c r="T496" s="240">
        <f t="shared" si="255"/>
        <v>111.92600000000002</v>
      </c>
      <c r="U496" s="240">
        <f t="shared" si="255"/>
        <v>118.96099999999998</v>
      </c>
      <c r="V496" s="240">
        <f t="shared" si="255"/>
        <v>39.560999999999993</v>
      </c>
      <c r="W496" s="240">
        <f t="shared" si="255"/>
        <v>23.57</v>
      </c>
      <c r="X496" s="240">
        <f t="shared" si="255"/>
        <v>10.196</v>
      </c>
      <c r="Y496" s="240">
        <f t="shared" si="255"/>
        <v>7.4260000000000002</v>
      </c>
      <c r="Z496" s="240">
        <f t="shared" si="255"/>
        <v>1.569</v>
      </c>
      <c r="AA496" s="264">
        <f t="shared" si="255"/>
        <v>2.1320000000000001</v>
      </c>
      <c r="AB496" s="93"/>
    </row>
    <row r="497" spans="1:28" ht="19.5" customHeight="1" x14ac:dyDescent="0.15">
      <c r="A497" s="194"/>
      <c r="B497" s="198" t="s">
        <v>65</v>
      </c>
      <c r="C497" s="198" t="s">
        <v>159</v>
      </c>
      <c r="D497" s="189" t="s">
        <v>160</v>
      </c>
      <c r="E497" s="189" t="s">
        <v>184</v>
      </c>
      <c r="F497" s="240">
        <f t="shared" si="225"/>
        <v>993.92000000000007</v>
      </c>
      <c r="G497" s="240">
        <f t="shared" ref="G497:AA497" si="256">SUM(G541,G585,G629,G673,G717,G761,G805,G849,G893)</f>
        <v>0</v>
      </c>
      <c r="H497" s="240">
        <f t="shared" si="256"/>
        <v>0.39</v>
      </c>
      <c r="I497" s="240">
        <f t="shared" si="256"/>
        <v>0</v>
      </c>
      <c r="J497" s="240">
        <f t="shared" si="256"/>
        <v>12.06</v>
      </c>
      <c r="K497" s="240">
        <f t="shared" si="256"/>
        <v>5.5</v>
      </c>
      <c r="L497" s="240">
        <f t="shared" si="256"/>
        <v>0.76</v>
      </c>
      <c r="M497" s="240">
        <f t="shared" si="256"/>
        <v>15.71</v>
      </c>
      <c r="N497" s="240">
        <f t="shared" si="256"/>
        <v>11.620000000000001</v>
      </c>
      <c r="O497" s="240">
        <f t="shared" si="256"/>
        <v>22.5</v>
      </c>
      <c r="P497" s="240">
        <f t="shared" si="256"/>
        <v>12.99</v>
      </c>
      <c r="Q497" s="240">
        <f t="shared" si="256"/>
        <v>38.5</v>
      </c>
      <c r="R497" s="240">
        <f t="shared" si="256"/>
        <v>139.57999999999998</v>
      </c>
      <c r="S497" s="240">
        <f t="shared" si="256"/>
        <v>335.85</v>
      </c>
      <c r="T497" s="240">
        <f t="shared" si="256"/>
        <v>224.43</v>
      </c>
      <c r="U497" s="240">
        <f t="shared" si="256"/>
        <v>89.68</v>
      </c>
      <c r="V497" s="240">
        <f t="shared" si="256"/>
        <v>67.42</v>
      </c>
      <c r="W497" s="240">
        <f t="shared" si="256"/>
        <v>15.030000000000001</v>
      </c>
      <c r="X497" s="240">
        <f t="shared" si="256"/>
        <v>1.87</v>
      </c>
      <c r="Y497" s="240">
        <f t="shared" si="256"/>
        <v>0.03</v>
      </c>
      <c r="Z497" s="240">
        <f t="shared" si="256"/>
        <v>0</v>
      </c>
      <c r="AA497" s="264">
        <f t="shared" si="256"/>
        <v>0</v>
      </c>
      <c r="AB497" s="93"/>
    </row>
    <row r="498" spans="1:28" ht="19.5" customHeight="1" x14ac:dyDescent="0.15">
      <c r="A498" s="194"/>
      <c r="B498" s="198"/>
      <c r="C498" s="198"/>
      <c r="D498" s="198"/>
      <c r="E498" s="189" t="s">
        <v>150</v>
      </c>
      <c r="F498" s="240">
        <f t="shared" si="225"/>
        <v>233.58600000000001</v>
      </c>
      <c r="G498" s="240">
        <f t="shared" ref="G498:AA498" si="257">SUM(G542,G586,G630,G674,G718,G762,G806,G850,G894)</f>
        <v>0</v>
      </c>
      <c r="H498" s="240">
        <f t="shared" si="257"/>
        <v>0</v>
      </c>
      <c r="I498" s="240">
        <f t="shared" si="257"/>
        <v>0</v>
      </c>
      <c r="J498" s="240">
        <f t="shared" si="257"/>
        <v>0.83800000000000008</v>
      </c>
      <c r="K498" s="240">
        <f t="shared" si="257"/>
        <v>0.55000000000000004</v>
      </c>
      <c r="L498" s="240">
        <f t="shared" si="257"/>
        <v>9.0999999999999998E-2</v>
      </c>
      <c r="M498" s="240">
        <f t="shared" si="257"/>
        <v>2.206</v>
      </c>
      <c r="N498" s="240">
        <f t="shared" si="257"/>
        <v>1.8519999999999999</v>
      </c>
      <c r="O498" s="240">
        <f t="shared" si="257"/>
        <v>4.0529999999999999</v>
      </c>
      <c r="P498" s="240">
        <f t="shared" si="257"/>
        <v>2.5850000000000004</v>
      </c>
      <c r="Q498" s="240">
        <f t="shared" si="257"/>
        <v>8.4720000000000013</v>
      </c>
      <c r="R498" s="240">
        <f t="shared" si="257"/>
        <v>32.057000000000002</v>
      </c>
      <c r="S498" s="240">
        <f t="shared" si="257"/>
        <v>80.568000000000012</v>
      </c>
      <c r="T498" s="240">
        <f t="shared" si="257"/>
        <v>55.740999999999985</v>
      </c>
      <c r="U498" s="240">
        <f t="shared" si="257"/>
        <v>22.838999999999999</v>
      </c>
      <c r="V498" s="240">
        <f t="shared" si="257"/>
        <v>17.356000000000002</v>
      </c>
      <c r="W498" s="240">
        <f t="shared" si="257"/>
        <v>3.9089999999999998</v>
      </c>
      <c r="X498" s="240">
        <f t="shared" si="257"/>
        <v>0.46100000000000002</v>
      </c>
      <c r="Y498" s="240">
        <f t="shared" si="257"/>
        <v>8.0000000000000002E-3</v>
      </c>
      <c r="Z498" s="240">
        <f t="shared" si="257"/>
        <v>0</v>
      </c>
      <c r="AA498" s="264">
        <f t="shared" si="257"/>
        <v>0</v>
      </c>
      <c r="AB498" s="93"/>
    </row>
    <row r="499" spans="1:28" ht="19.5" customHeight="1" x14ac:dyDescent="0.15">
      <c r="A499" s="194" t="s">
        <v>85</v>
      </c>
      <c r="B499" s="198"/>
      <c r="C499" s="198"/>
      <c r="D499" s="189" t="s">
        <v>166</v>
      </c>
      <c r="E499" s="189" t="s">
        <v>184</v>
      </c>
      <c r="F499" s="240">
        <f t="shared" si="225"/>
        <v>0</v>
      </c>
      <c r="G499" s="240">
        <f t="shared" ref="G499:AA499" si="258">SUM(G543,G587,G631,G675,G719,G763,G807,G851,G895)</f>
        <v>0</v>
      </c>
      <c r="H499" s="240">
        <f t="shared" si="258"/>
        <v>0</v>
      </c>
      <c r="I499" s="240">
        <f t="shared" si="258"/>
        <v>0</v>
      </c>
      <c r="J499" s="240">
        <f t="shared" si="258"/>
        <v>0</v>
      </c>
      <c r="K499" s="240">
        <f t="shared" si="258"/>
        <v>0</v>
      </c>
      <c r="L499" s="240">
        <f t="shared" si="258"/>
        <v>0</v>
      </c>
      <c r="M499" s="240">
        <f t="shared" si="258"/>
        <v>0</v>
      </c>
      <c r="N499" s="240">
        <f t="shared" si="258"/>
        <v>0</v>
      </c>
      <c r="O499" s="240">
        <f t="shared" si="258"/>
        <v>0</v>
      </c>
      <c r="P499" s="240">
        <f t="shared" si="258"/>
        <v>0</v>
      </c>
      <c r="Q499" s="240">
        <f t="shared" si="258"/>
        <v>0</v>
      </c>
      <c r="R499" s="240">
        <f t="shared" si="258"/>
        <v>0</v>
      </c>
      <c r="S499" s="240">
        <f t="shared" si="258"/>
        <v>0</v>
      </c>
      <c r="T499" s="240">
        <f t="shared" si="258"/>
        <v>0</v>
      </c>
      <c r="U499" s="240">
        <f t="shared" si="258"/>
        <v>0</v>
      </c>
      <c r="V499" s="240">
        <f t="shared" si="258"/>
        <v>0</v>
      </c>
      <c r="W499" s="240">
        <f t="shared" si="258"/>
        <v>0</v>
      </c>
      <c r="X499" s="240">
        <f t="shared" si="258"/>
        <v>0</v>
      </c>
      <c r="Y499" s="240">
        <f t="shared" si="258"/>
        <v>0</v>
      </c>
      <c r="Z499" s="240">
        <f t="shared" si="258"/>
        <v>0</v>
      </c>
      <c r="AA499" s="264">
        <f t="shared" si="258"/>
        <v>0</v>
      </c>
      <c r="AB499" s="93"/>
    </row>
    <row r="500" spans="1:28" ht="19.5" customHeight="1" x14ac:dyDescent="0.15">
      <c r="A500" s="194"/>
      <c r="B500" s="198"/>
      <c r="C500" s="198" t="s">
        <v>162</v>
      </c>
      <c r="D500" s="198"/>
      <c r="E500" s="189" t="s">
        <v>150</v>
      </c>
      <c r="F500" s="240">
        <f t="shared" si="225"/>
        <v>0</v>
      </c>
      <c r="G500" s="240">
        <f t="shared" ref="G500:AA500" si="259">SUM(G544,G588,G632,G676,G720,G764,G808,G852,G896)</f>
        <v>0</v>
      </c>
      <c r="H500" s="240">
        <f t="shared" si="259"/>
        <v>0</v>
      </c>
      <c r="I500" s="240">
        <f t="shared" si="259"/>
        <v>0</v>
      </c>
      <c r="J500" s="240">
        <f t="shared" si="259"/>
        <v>0</v>
      </c>
      <c r="K500" s="240">
        <f t="shared" si="259"/>
        <v>0</v>
      </c>
      <c r="L500" s="240">
        <f t="shared" si="259"/>
        <v>0</v>
      </c>
      <c r="M500" s="240">
        <f t="shared" si="259"/>
        <v>0</v>
      </c>
      <c r="N500" s="240">
        <f t="shared" si="259"/>
        <v>0</v>
      </c>
      <c r="O500" s="240">
        <f t="shared" si="259"/>
        <v>0</v>
      </c>
      <c r="P500" s="240">
        <f t="shared" si="259"/>
        <v>0</v>
      </c>
      <c r="Q500" s="240">
        <f t="shared" si="259"/>
        <v>0</v>
      </c>
      <c r="R500" s="240">
        <f t="shared" si="259"/>
        <v>0</v>
      </c>
      <c r="S500" s="240">
        <f t="shared" si="259"/>
        <v>0</v>
      </c>
      <c r="T500" s="240">
        <f t="shared" si="259"/>
        <v>0</v>
      </c>
      <c r="U500" s="240">
        <f t="shared" si="259"/>
        <v>0</v>
      </c>
      <c r="V500" s="240">
        <f t="shared" si="259"/>
        <v>0</v>
      </c>
      <c r="W500" s="240">
        <f t="shared" si="259"/>
        <v>0</v>
      </c>
      <c r="X500" s="240">
        <f t="shared" si="259"/>
        <v>0</v>
      </c>
      <c r="Y500" s="240">
        <f t="shared" si="259"/>
        <v>0</v>
      </c>
      <c r="Z500" s="240">
        <f t="shared" si="259"/>
        <v>0</v>
      </c>
      <c r="AA500" s="264">
        <f t="shared" si="259"/>
        <v>0</v>
      </c>
      <c r="AB500" s="93"/>
    </row>
    <row r="501" spans="1:28" ht="19.5" customHeight="1" x14ac:dyDescent="0.15">
      <c r="A501" s="194"/>
      <c r="B501" s="198" t="s">
        <v>20</v>
      </c>
      <c r="C501" s="198"/>
      <c r="D501" s="189" t="s">
        <v>164</v>
      </c>
      <c r="E501" s="189" t="s">
        <v>184</v>
      </c>
      <c r="F501" s="240">
        <f t="shared" si="225"/>
        <v>0</v>
      </c>
      <c r="G501" s="240">
        <f t="shared" ref="G501:AA501" si="260">SUM(G545,G589,G633,G677,G721,G765,G809,G853,G897)</f>
        <v>0</v>
      </c>
      <c r="H501" s="240">
        <f t="shared" si="260"/>
        <v>0</v>
      </c>
      <c r="I501" s="240">
        <f t="shared" si="260"/>
        <v>0</v>
      </c>
      <c r="J501" s="240">
        <f t="shared" si="260"/>
        <v>0</v>
      </c>
      <c r="K501" s="240">
        <f t="shared" si="260"/>
        <v>0</v>
      </c>
      <c r="L501" s="240">
        <f t="shared" si="260"/>
        <v>0</v>
      </c>
      <c r="M501" s="240">
        <f t="shared" si="260"/>
        <v>0</v>
      </c>
      <c r="N501" s="240">
        <f t="shared" si="260"/>
        <v>0</v>
      </c>
      <c r="O501" s="240">
        <f t="shared" si="260"/>
        <v>0</v>
      </c>
      <c r="P501" s="240">
        <f t="shared" si="260"/>
        <v>0</v>
      </c>
      <c r="Q501" s="240">
        <f t="shared" si="260"/>
        <v>0</v>
      </c>
      <c r="R501" s="240">
        <f t="shared" si="260"/>
        <v>0</v>
      </c>
      <c r="S501" s="240">
        <f t="shared" si="260"/>
        <v>0</v>
      </c>
      <c r="T501" s="240">
        <f t="shared" si="260"/>
        <v>0</v>
      </c>
      <c r="U501" s="240">
        <f t="shared" si="260"/>
        <v>0</v>
      </c>
      <c r="V501" s="240">
        <f t="shared" si="260"/>
        <v>0</v>
      </c>
      <c r="W501" s="240">
        <f t="shared" si="260"/>
        <v>0</v>
      </c>
      <c r="X501" s="240">
        <f t="shared" si="260"/>
        <v>0</v>
      </c>
      <c r="Y501" s="240">
        <f t="shared" si="260"/>
        <v>0</v>
      </c>
      <c r="Z501" s="240">
        <f t="shared" si="260"/>
        <v>0</v>
      </c>
      <c r="AA501" s="264">
        <f t="shared" si="260"/>
        <v>0</v>
      </c>
      <c r="AB501" s="93"/>
    </row>
    <row r="502" spans="1:28" ht="19.5" customHeight="1" x14ac:dyDescent="0.15">
      <c r="A502" s="194"/>
      <c r="B502" s="198"/>
      <c r="C502" s="198"/>
      <c r="D502" s="198"/>
      <c r="E502" s="189" t="s">
        <v>150</v>
      </c>
      <c r="F502" s="240">
        <f t="shared" si="225"/>
        <v>0</v>
      </c>
      <c r="G502" s="240">
        <f t="shared" ref="G502:AA502" si="261">SUM(G546,G590,G634,G678,G722,G766,G810,G854,G898)</f>
        <v>0</v>
      </c>
      <c r="H502" s="240">
        <f t="shared" si="261"/>
        <v>0</v>
      </c>
      <c r="I502" s="240">
        <f t="shared" si="261"/>
        <v>0</v>
      </c>
      <c r="J502" s="240">
        <f t="shared" si="261"/>
        <v>0</v>
      </c>
      <c r="K502" s="240">
        <f t="shared" si="261"/>
        <v>0</v>
      </c>
      <c r="L502" s="240">
        <f t="shared" si="261"/>
        <v>0</v>
      </c>
      <c r="M502" s="240">
        <f t="shared" si="261"/>
        <v>0</v>
      </c>
      <c r="N502" s="240">
        <f t="shared" si="261"/>
        <v>0</v>
      </c>
      <c r="O502" s="240">
        <f t="shared" si="261"/>
        <v>0</v>
      </c>
      <c r="P502" s="240">
        <f t="shared" si="261"/>
        <v>0</v>
      </c>
      <c r="Q502" s="240">
        <f t="shared" si="261"/>
        <v>0</v>
      </c>
      <c r="R502" s="240">
        <f t="shared" si="261"/>
        <v>0</v>
      </c>
      <c r="S502" s="240">
        <f t="shared" si="261"/>
        <v>0</v>
      </c>
      <c r="T502" s="240">
        <f t="shared" si="261"/>
        <v>0</v>
      </c>
      <c r="U502" s="240">
        <f t="shared" si="261"/>
        <v>0</v>
      </c>
      <c r="V502" s="240">
        <f t="shared" si="261"/>
        <v>0</v>
      </c>
      <c r="W502" s="240">
        <f t="shared" si="261"/>
        <v>0</v>
      </c>
      <c r="X502" s="240">
        <f t="shared" si="261"/>
        <v>0</v>
      </c>
      <c r="Y502" s="240">
        <f t="shared" si="261"/>
        <v>0</v>
      </c>
      <c r="Z502" s="240">
        <f t="shared" si="261"/>
        <v>0</v>
      </c>
      <c r="AA502" s="264">
        <f t="shared" si="261"/>
        <v>0</v>
      </c>
      <c r="AB502" s="93"/>
    </row>
    <row r="503" spans="1:28" ht="19.5" customHeight="1" x14ac:dyDescent="0.15">
      <c r="A503" s="194"/>
      <c r="B503" s="197"/>
      <c r="C503" s="193" t="s">
        <v>165</v>
      </c>
      <c r="D503" s="188"/>
      <c r="E503" s="189" t="s">
        <v>184</v>
      </c>
      <c r="F503" s="240">
        <f t="shared" si="225"/>
        <v>15228.530000000002</v>
      </c>
      <c r="G503" s="240">
        <f t="shared" ref="G503:AA503" si="262">SUM(G547,G591,G635,G679,G723,G767,G811,G855,G899)</f>
        <v>7.6300000000000008</v>
      </c>
      <c r="H503" s="240">
        <f t="shared" si="262"/>
        <v>308.17</v>
      </c>
      <c r="I503" s="240">
        <f t="shared" si="262"/>
        <v>148.17000000000002</v>
      </c>
      <c r="J503" s="240">
        <f t="shared" si="262"/>
        <v>294.16999999999996</v>
      </c>
      <c r="K503" s="240">
        <f t="shared" si="262"/>
        <v>279.19</v>
      </c>
      <c r="L503" s="240">
        <f t="shared" si="262"/>
        <v>174.11</v>
      </c>
      <c r="M503" s="240">
        <f t="shared" si="262"/>
        <v>323.02</v>
      </c>
      <c r="N503" s="240">
        <f t="shared" si="262"/>
        <v>322.74999999999994</v>
      </c>
      <c r="O503" s="240">
        <f t="shared" si="262"/>
        <v>229.76</v>
      </c>
      <c r="P503" s="240">
        <f t="shared" si="262"/>
        <v>417.28000000000003</v>
      </c>
      <c r="Q503" s="240">
        <f t="shared" si="262"/>
        <v>1156.6600000000001</v>
      </c>
      <c r="R503" s="240">
        <f t="shared" si="262"/>
        <v>2242.2499999999995</v>
      </c>
      <c r="S503" s="240">
        <f t="shared" si="262"/>
        <v>3031.11</v>
      </c>
      <c r="T503" s="240">
        <f t="shared" si="262"/>
        <v>3041.52</v>
      </c>
      <c r="U503" s="240">
        <f t="shared" si="262"/>
        <v>1468.1200000000003</v>
      </c>
      <c r="V503" s="240">
        <f t="shared" si="262"/>
        <v>753.15000000000009</v>
      </c>
      <c r="W503" s="240">
        <f t="shared" si="262"/>
        <v>134.52999999999997</v>
      </c>
      <c r="X503" s="240">
        <f t="shared" si="262"/>
        <v>451.68</v>
      </c>
      <c r="Y503" s="240">
        <f t="shared" si="262"/>
        <v>105.16000000000001</v>
      </c>
      <c r="Z503" s="240">
        <f t="shared" si="262"/>
        <v>109.91</v>
      </c>
      <c r="AA503" s="264">
        <f t="shared" si="262"/>
        <v>230.19</v>
      </c>
      <c r="AB503" s="93"/>
    </row>
    <row r="504" spans="1:28" ht="19.5" customHeight="1" thickBot="1" x14ac:dyDescent="0.2">
      <c r="A504" s="199"/>
      <c r="B504" s="200"/>
      <c r="C504" s="200"/>
      <c r="D504" s="201"/>
      <c r="E504" s="202" t="s">
        <v>150</v>
      </c>
      <c r="F504" s="240">
        <f t="shared" si="225"/>
        <v>2040.8720000000026</v>
      </c>
      <c r="G504" s="250">
        <f t="shared" ref="G504:AA504" si="263">SUM(G548,G592,G636,G680,G724,G768,G812,G856,G900)</f>
        <v>0</v>
      </c>
      <c r="H504" s="250">
        <f t="shared" si="263"/>
        <v>0.24399999999999999</v>
      </c>
      <c r="I504" s="250">
        <f t="shared" si="263"/>
        <v>3.7489999999999997</v>
      </c>
      <c r="J504" s="250">
        <f t="shared" si="263"/>
        <v>14.863</v>
      </c>
      <c r="K504" s="250">
        <f t="shared" si="263"/>
        <v>19.592999999999993</v>
      </c>
      <c r="L504" s="250">
        <f t="shared" si="263"/>
        <v>15.704999999999998</v>
      </c>
      <c r="M504" s="250">
        <f t="shared" si="263"/>
        <v>32.287999999999997</v>
      </c>
      <c r="N504" s="250">
        <f t="shared" si="263"/>
        <v>35.632000000000005</v>
      </c>
      <c r="O504" s="250">
        <f t="shared" si="263"/>
        <v>27.586999999999989</v>
      </c>
      <c r="P504" s="250">
        <f t="shared" si="263"/>
        <v>53.542999999999942</v>
      </c>
      <c r="Q504" s="250">
        <f t="shared" si="263"/>
        <v>161.68300000000011</v>
      </c>
      <c r="R504" s="250">
        <f t="shared" si="263"/>
        <v>324.71200000000027</v>
      </c>
      <c r="S504" s="250">
        <f t="shared" si="263"/>
        <v>438.0990000000013</v>
      </c>
      <c r="T504" s="250">
        <f t="shared" si="263"/>
        <v>441.88600000000002</v>
      </c>
      <c r="U504" s="250">
        <f t="shared" si="263"/>
        <v>214.95000000000101</v>
      </c>
      <c r="V504" s="250">
        <f t="shared" si="263"/>
        <v>105.31400000000012</v>
      </c>
      <c r="W504" s="250">
        <f t="shared" si="263"/>
        <v>19.780999999999999</v>
      </c>
      <c r="X504" s="250">
        <f t="shared" si="263"/>
        <v>66.233000000000018</v>
      </c>
      <c r="Y504" s="250">
        <f t="shared" si="263"/>
        <v>15.014999999999999</v>
      </c>
      <c r="Z504" s="250">
        <f t="shared" si="263"/>
        <v>16.157</v>
      </c>
      <c r="AA504" s="262">
        <f t="shared" si="263"/>
        <v>33.838000000000001</v>
      </c>
      <c r="AB504" s="93"/>
    </row>
    <row r="505" spans="1:28" ht="19.5" customHeight="1" x14ac:dyDescent="0.15">
      <c r="A505" s="391" t="s">
        <v>119</v>
      </c>
      <c r="B505" s="394" t="s">
        <v>120</v>
      </c>
      <c r="C505" s="395"/>
      <c r="D505" s="396"/>
      <c r="E505" s="198" t="s">
        <v>184</v>
      </c>
      <c r="F505" s="248">
        <f>F506+F507</f>
        <v>2604.1700000000005</v>
      </c>
    </row>
    <row r="506" spans="1:28" ht="19.5" customHeight="1" x14ac:dyDescent="0.15">
      <c r="A506" s="392"/>
      <c r="B506" s="397" t="s">
        <v>206</v>
      </c>
      <c r="C506" s="398"/>
      <c r="D506" s="399"/>
      <c r="E506" s="189" t="s">
        <v>184</v>
      </c>
      <c r="F506" s="248">
        <f>SUM(F550,F594,F638,F682,F726,F770,F814,F858,F902)</f>
        <v>2009.6600000000003</v>
      </c>
    </row>
    <row r="507" spans="1:28" ht="19.5" customHeight="1" x14ac:dyDescent="0.15">
      <c r="A507" s="393"/>
      <c r="B507" s="397" t="s">
        <v>207</v>
      </c>
      <c r="C507" s="398"/>
      <c r="D507" s="399"/>
      <c r="E507" s="189" t="s">
        <v>184</v>
      </c>
      <c r="F507" s="248">
        <f>SUM(F551,F595,F639,F683,F727,F771,F815,F859,F903)</f>
        <v>594.5100000000001</v>
      </c>
    </row>
    <row r="508" spans="1:28" ht="19.5" customHeight="1" thickBot="1" x14ac:dyDescent="0.2">
      <c r="A508" s="400" t="s">
        <v>205</v>
      </c>
      <c r="B508" s="401"/>
      <c r="C508" s="401"/>
      <c r="D508" s="402"/>
      <c r="E508" s="203" t="s">
        <v>184</v>
      </c>
      <c r="F508" s="249">
        <f t="shared" ref="F508" si="264">SUM(F552,F596,F640,F684,F728,F772,F816,F860,F904)</f>
        <v>0.11</v>
      </c>
    </row>
    <row r="510" spans="1:28" ht="19.5" customHeight="1" x14ac:dyDescent="0.15">
      <c r="A510" s="88" t="s">
        <v>387</v>
      </c>
      <c r="F510" s="261" t="s">
        <v>532</v>
      </c>
    </row>
    <row r="511" spans="1:28" ht="19.5" customHeight="1" thickBot="1" x14ac:dyDescent="0.2">
      <c r="A511" s="388" t="s">
        <v>28</v>
      </c>
      <c r="B511" s="390"/>
      <c r="C511" s="390"/>
      <c r="D511" s="390"/>
      <c r="E511" s="390"/>
      <c r="F511" s="390"/>
      <c r="G511" s="390"/>
      <c r="H511" s="390"/>
      <c r="I511" s="390"/>
      <c r="J511" s="390"/>
      <c r="K511" s="390"/>
      <c r="L511" s="390"/>
      <c r="M511" s="390"/>
      <c r="N511" s="390"/>
      <c r="O511" s="390"/>
      <c r="P511" s="390"/>
      <c r="Q511" s="390"/>
      <c r="R511" s="390"/>
      <c r="S511" s="390"/>
      <c r="T511" s="390"/>
      <c r="U511" s="390"/>
      <c r="V511" s="390"/>
      <c r="W511" s="390"/>
      <c r="X511" s="390"/>
      <c r="Y511" s="390"/>
      <c r="Z511" s="390"/>
      <c r="AA511" s="390"/>
    </row>
    <row r="512" spans="1:28" ht="19.5" customHeight="1" x14ac:dyDescent="0.15">
      <c r="A512" s="185" t="s">
        <v>180</v>
      </c>
      <c r="B512" s="186"/>
      <c r="C512" s="186"/>
      <c r="D512" s="186"/>
      <c r="E512" s="186"/>
      <c r="F512" s="90" t="s">
        <v>181</v>
      </c>
      <c r="G512" s="91"/>
      <c r="H512" s="91"/>
      <c r="I512" s="91"/>
      <c r="J512" s="91"/>
      <c r="K512" s="91"/>
      <c r="L512" s="91"/>
      <c r="M512" s="91"/>
      <c r="N512" s="91"/>
      <c r="O512" s="91"/>
      <c r="P512" s="91"/>
      <c r="Q512" s="260"/>
      <c r="R512" s="92"/>
      <c r="S512" s="91"/>
      <c r="T512" s="91"/>
      <c r="U512" s="91"/>
      <c r="V512" s="91"/>
      <c r="W512" s="91"/>
      <c r="X512" s="91"/>
      <c r="Y512" s="91"/>
      <c r="Z512" s="91"/>
      <c r="AA512" s="259" t="s">
        <v>182</v>
      </c>
      <c r="AB512" s="93"/>
    </row>
    <row r="513" spans="1:28" ht="19.5" customHeight="1" x14ac:dyDescent="0.15">
      <c r="A513" s="187" t="s">
        <v>183</v>
      </c>
      <c r="B513" s="188"/>
      <c r="C513" s="188"/>
      <c r="D513" s="188"/>
      <c r="E513" s="189" t="s">
        <v>184</v>
      </c>
      <c r="F513" s="240">
        <f>F515+F549+F552</f>
        <v>19472.47</v>
      </c>
      <c r="G513" s="256" t="s">
        <v>185</v>
      </c>
      <c r="H513" s="256" t="s">
        <v>186</v>
      </c>
      <c r="I513" s="256" t="s">
        <v>187</v>
      </c>
      <c r="J513" s="256" t="s">
        <v>188</v>
      </c>
      <c r="K513" s="256" t="s">
        <v>228</v>
      </c>
      <c r="L513" s="256" t="s">
        <v>229</v>
      </c>
      <c r="M513" s="256" t="s">
        <v>230</v>
      </c>
      <c r="N513" s="256" t="s">
        <v>231</v>
      </c>
      <c r="O513" s="256" t="s">
        <v>232</v>
      </c>
      <c r="P513" s="256" t="s">
        <v>233</v>
      </c>
      <c r="Q513" s="258" t="s">
        <v>234</v>
      </c>
      <c r="R513" s="257" t="s">
        <v>235</v>
      </c>
      <c r="S513" s="256" t="s">
        <v>236</v>
      </c>
      <c r="T513" s="256" t="s">
        <v>237</v>
      </c>
      <c r="U513" s="256" t="s">
        <v>238</v>
      </c>
      <c r="V513" s="256" t="s">
        <v>239</v>
      </c>
      <c r="W513" s="256" t="s">
        <v>42</v>
      </c>
      <c r="X513" s="256" t="s">
        <v>147</v>
      </c>
      <c r="Y513" s="256" t="s">
        <v>148</v>
      </c>
      <c r="Z513" s="256" t="s">
        <v>149</v>
      </c>
      <c r="AA513" s="253"/>
      <c r="AB513" s="93"/>
    </row>
    <row r="514" spans="1:28" ht="19.5" customHeight="1" x14ac:dyDescent="0.15">
      <c r="A514" s="190"/>
      <c r="B514" s="191"/>
      <c r="C514" s="191"/>
      <c r="D514" s="191"/>
      <c r="E514" s="189" t="s">
        <v>150</v>
      </c>
      <c r="F514" s="240">
        <f>F516</f>
        <v>4549.1609999999973</v>
      </c>
      <c r="G514" s="254"/>
      <c r="H514" s="254"/>
      <c r="I514" s="254"/>
      <c r="J514" s="254"/>
      <c r="K514" s="254"/>
      <c r="L514" s="254"/>
      <c r="M514" s="254"/>
      <c r="N514" s="254"/>
      <c r="O514" s="254"/>
      <c r="P514" s="254"/>
      <c r="Q514" s="255"/>
      <c r="R514" s="94"/>
      <c r="S514" s="254"/>
      <c r="T514" s="254"/>
      <c r="U514" s="254"/>
      <c r="V514" s="254"/>
      <c r="W514" s="254"/>
      <c r="X514" s="254"/>
      <c r="Y514" s="254"/>
      <c r="Z514" s="254"/>
      <c r="AA514" s="253" t="s">
        <v>151</v>
      </c>
      <c r="AB514" s="93"/>
    </row>
    <row r="515" spans="1:28" ht="19.5" customHeight="1" x14ac:dyDescent="0.15">
      <c r="A515" s="192"/>
      <c r="B515" s="193" t="s">
        <v>152</v>
      </c>
      <c r="C515" s="188"/>
      <c r="D515" s="188"/>
      <c r="E515" s="189" t="s">
        <v>184</v>
      </c>
      <c r="F515" s="240">
        <f>SUM(G515:AA515)</f>
        <v>18271.490000000002</v>
      </c>
      <c r="G515" s="240">
        <f>G517+G535</f>
        <v>28.33</v>
      </c>
      <c r="H515" s="240">
        <f t="shared" ref="H515:AA515" si="265">H517+H535</f>
        <v>561.81999999999994</v>
      </c>
      <c r="I515" s="240">
        <f t="shared" si="265"/>
        <v>205.06000000000006</v>
      </c>
      <c r="J515" s="240">
        <f t="shared" si="265"/>
        <v>176.42</v>
      </c>
      <c r="K515" s="240">
        <f t="shared" si="265"/>
        <v>358.12</v>
      </c>
      <c r="L515" s="240">
        <f t="shared" si="265"/>
        <v>494.23</v>
      </c>
      <c r="M515" s="240">
        <f t="shared" si="265"/>
        <v>702.64</v>
      </c>
      <c r="N515" s="240">
        <f t="shared" si="265"/>
        <v>1011.9799999999999</v>
      </c>
      <c r="O515" s="240">
        <f t="shared" si="265"/>
        <v>1212.74</v>
      </c>
      <c r="P515" s="240">
        <f t="shared" si="265"/>
        <v>1701.75</v>
      </c>
      <c r="Q515" s="240">
        <f t="shared" si="265"/>
        <v>2097.29</v>
      </c>
      <c r="R515" s="240">
        <f t="shared" si="265"/>
        <v>2005.9399999999998</v>
      </c>
      <c r="S515" s="240">
        <f t="shared" si="265"/>
        <v>2523.5100000000002</v>
      </c>
      <c r="T515" s="240">
        <f t="shared" si="265"/>
        <v>2271.1999999999998</v>
      </c>
      <c r="U515" s="240">
        <f t="shared" si="265"/>
        <v>1293.57</v>
      </c>
      <c r="V515" s="240">
        <f t="shared" si="265"/>
        <v>746.8</v>
      </c>
      <c r="W515" s="240">
        <f t="shared" si="265"/>
        <v>188.03</v>
      </c>
      <c r="X515" s="240">
        <f t="shared" si="265"/>
        <v>226.34</v>
      </c>
      <c r="Y515" s="240">
        <f t="shared" si="265"/>
        <v>118.83</v>
      </c>
      <c r="Z515" s="240">
        <f t="shared" si="265"/>
        <v>109.91</v>
      </c>
      <c r="AA515" s="248">
        <f t="shared" si="265"/>
        <v>236.98</v>
      </c>
      <c r="AB515" s="93"/>
    </row>
    <row r="516" spans="1:28" ht="19.5" customHeight="1" x14ac:dyDescent="0.15">
      <c r="A516" s="194"/>
      <c r="B516" s="195"/>
      <c r="C516" s="191"/>
      <c r="D516" s="191"/>
      <c r="E516" s="189" t="s">
        <v>150</v>
      </c>
      <c r="F516" s="240">
        <f>SUM(G516:AA516)</f>
        <v>4549.1609999999973</v>
      </c>
      <c r="G516" s="240">
        <f>G518+G536</f>
        <v>0</v>
      </c>
      <c r="H516" s="240">
        <f t="shared" ref="H516:AA516" si="266">H518+H536</f>
        <v>5.8999999999999997E-2</v>
      </c>
      <c r="I516" s="240">
        <f t="shared" si="266"/>
        <v>4.0620000000000003</v>
      </c>
      <c r="J516" s="240">
        <f t="shared" si="266"/>
        <v>15.038</v>
      </c>
      <c r="K516" s="240">
        <f t="shared" si="266"/>
        <v>45.743000000000002</v>
      </c>
      <c r="L516" s="240">
        <f t="shared" si="266"/>
        <v>87.916000000000111</v>
      </c>
      <c r="M516" s="240">
        <f t="shared" si="266"/>
        <v>160.24300000000002</v>
      </c>
      <c r="N516" s="240">
        <f t="shared" si="266"/>
        <v>267.892</v>
      </c>
      <c r="O516" s="240">
        <f t="shared" si="266"/>
        <v>361.63100000000003</v>
      </c>
      <c r="P516" s="240">
        <f t="shared" si="266"/>
        <v>516.38899999999592</v>
      </c>
      <c r="Q516" s="240">
        <f t="shared" si="266"/>
        <v>625.81499999999903</v>
      </c>
      <c r="R516" s="240">
        <f t="shared" si="266"/>
        <v>603.73399999999901</v>
      </c>
      <c r="S516" s="240">
        <f t="shared" si="266"/>
        <v>709.5400000000011</v>
      </c>
      <c r="T516" s="240">
        <f t="shared" si="266"/>
        <v>556.86400000000094</v>
      </c>
      <c r="U516" s="240">
        <f t="shared" si="266"/>
        <v>294.667000000001</v>
      </c>
      <c r="V516" s="240">
        <f t="shared" si="266"/>
        <v>130.51300000000012</v>
      </c>
      <c r="W516" s="240">
        <f t="shared" si="266"/>
        <v>48.468000000000004</v>
      </c>
      <c r="X516" s="240">
        <f t="shared" si="266"/>
        <v>48.267000000000003</v>
      </c>
      <c r="Y516" s="240">
        <f t="shared" si="266"/>
        <v>19.527999999999999</v>
      </c>
      <c r="Z516" s="240">
        <f t="shared" si="266"/>
        <v>16.157</v>
      </c>
      <c r="AA516" s="248">
        <f t="shared" si="266"/>
        <v>36.634999999999998</v>
      </c>
      <c r="AB516" s="93"/>
    </row>
    <row r="517" spans="1:28" ht="19.5" customHeight="1" x14ac:dyDescent="0.15">
      <c r="A517" s="194"/>
      <c r="B517" s="196"/>
      <c r="C517" s="193" t="s">
        <v>152</v>
      </c>
      <c r="D517" s="188"/>
      <c r="E517" s="189" t="s">
        <v>184</v>
      </c>
      <c r="F517" s="240">
        <f t="shared" ref="F517:F548" si="267">SUM(G517:AA517)</f>
        <v>12141.87</v>
      </c>
      <c r="G517" s="240">
        <f>G519+G533</f>
        <v>22.43</v>
      </c>
      <c r="H517" s="240">
        <f t="shared" ref="H517:J517" si="268">H519+H533</f>
        <v>344.59999999999997</v>
      </c>
      <c r="I517" s="240">
        <f t="shared" si="268"/>
        <v>185.01000000000005</v>
      </c>
      <c r="J517" s="240">
        <f t="shared" si="268"/>
        <v>151.41</v>
      </c>
      <c r="K517" s="240">
        <f>K519+K533</f>
        <v>272.60000000000002</v>
      </c>
      <c r="L517" s="240">
        <f t="shared" ref="L517:AA517" si="269">L519+L533</f>
        <v>448.09000000000003</v>
      </c>
      <c r="M517" s="240">
        <f t="shared" si="269"/>
        <v>632.64</v>
      </c>
      <c r="N517" s="240">
        <f t="shared" si="269"/>
        <v>914.06</v>
      </c>
      <c r="O517" s="240">
        <f t="shared" si="269"/>
        <v>1151.21</v>
      </c>
      <c r="P517" s="240">
        <f t="shared" si="269"/>
        <v>1553.25</v>
      </c>
      <c r="Q517" s="240">
        <f t="shared" si="269"/>
        <v>1735.65</v>
      </c>
      <c r="R517" s="240">
        <f t="shared" si="269"/>
        <v>1524.85</v>
      </c>
      <c r="S517" s="240">
        <f t="shared" si="269"/>
        <v>1539.28</v>
      </c>
      <c r="T517" s="240">
        <f t="shared" si="269"/>
        <v>1009.9300000000001</v>
      </c>
      <c r="U517" s="240">
        <f t="shared" si="269"/>
        <v>426.35999999999996</v>
      </c>
      <c r="V517" s="240">
        <f t="shared" si="269"/>
        <v>82.1</v>
      </c>
      <c r="W517" s="240">
        <f t="shared" si="269"/>
        <v>73.739999999999995</v>
      </c>
      <c r="X517" s="240">
        <f t="shared" si="269"/>
        <v>56.65</v>
      </c>
      <c r="Y517" s="240">
        <f t="shared" si="269"/>
        <v>11.22</v>
      </c>
      <c r="Z517" s="240">
        <f t="shared" si="269"/>
        <v>0</v>
      </c>
      <c r="AA517" s="248">
        <f t="shared" si="269"/>
        <v>6.79</v>
      </c>
      <c r="AB517" s="93"/>
    </row>
    <row r="518" spans="1:28" ht="19.5" customHeight="1" x14ac:dyDescent="0.15">
      <c r="A518" s="194"/>
      <c r="B518" s="197"/>
      <c r="C518" s="197"/>
      <c r="D518" s="191"/>
      <c r="E518" s="189" t="s">
        <v>150</v>
      </c>
      <c r="F518" s="240">
        <f t="shared" si="267"/>
        <v>3678.1019999999958</v>
      </c>
      <c r="G518" s="240">
        <f>G520+G534</f>
        <v>0</v>
      </c>
      <c r="H518" s="240">
        <f t="shared" ref="H518:AA518" si="270">H520+H534</f>
        <v>0.04</v>
      </c>
      <c r="I518" s="240">
        <f t="shared" si="270"/>
        <v>3.552</v>
      </c>
      <c r="J518" s="240">
        <f t="shared" si="270"/>
        <v>13.774000000000001</v>
      </c>
      <c r="K518" s="240">
        <f t="shared" si="270"/>
        <v>39.75</v>
      </c>
      <c r="L518" s="240">
        <f t="shared" si="270"/>
        <v>83.760000000000105</v>
      </c>
      <c r="M518" s="240">
        <f t="shared" si="270"/>
        <v>153.24200000000002</v>
      </c>
      <c r="N518" s="240">
        <f t="shared" si="270"/>
        <v>257.05899999999997</v>
      </c>
      <c r="O518" s="240">
        <f t="shared" si="270"/>
        <v>354.10500000000002</v>
      </c>
      <c r="P518" s="240">
        <f t="shared" si="270"/>
        <v>497.40099999999592</v>
      </c>
      <c r="Q518" s="240">
        <f t="shared" si="270"/>
        <v>574.14199999999903</v>
      </c>
      <c r="R518" s="240">
        <f t="shared" si="270"/>
        <v>531.37999999999897</v>
      </c>
      <c r="S518" s="240">
        <f t="shared" si="270"/>
        <v>557.65200000000016</v>
      </c>
      <c r="T518" s="240">
        <f t="shared" si="270"/>
        <v>362.82500000000101</v>
      </c>
      <c r="U518" s="240">
        <f t="shared" si="270"/>
        <v>158.589</v>
      </c>
      <c r="V518" s="240">
        <f t="shared" si="270"/>
        <v>31.529</v>
      </c>
      <c r="W518" s="240">
        <f t="shared" si="270"/>
        <v>29.51</v>
      </c>
      <c r="X518" s="240">
        <f t="shared" si="270"/>
        <v>22.970000000000002</v>
      </c>
      <c r="Y518" s="240">
        <f t="shared" si="270"/>
        <v>4.0250000000000004</v>
      </c>
      <c r="Z518" s="240">
        <f t="shared" si="270"/>
        <v>0</v>
      </c>
      <c r="AA518" s="248">
        <f t="shared" si="270"/>
        <v>2.7970000000000002</v>
      </c>
      <c r="AB518" s="93"/>
    </row>
    <row r="519" spans="1:28" ht="19.5" customHeight="1" x14ac:dyDescent="0.15">
      <c r="A519" s="194"/>
      <c r="B519" s="198"/>
      <c r="C519" s="189"/>
      <c r="D519" s="189" t="s">
        <v>153</v>
      </c>
      <c r="E519" s="189" t="s">
        <v>184</v>
      </c>
      <c r="F519" s="240">
        <f>SUM(G519:AA519)</f>
        <v>11967.2</v>
      </c>
      <c r="G519" s="240">
        <f>SUM(G521,G523,G525,G527,G529,G531)</f>
        <v>22.43</v>
      </c>
      <c r="H519" s="240">
        <f t="shared" ref="H519" si="271">SUM(H521,H523,H525,H527,H529,H531)</f>
        <v>334.09</v>
      </c>
      <c r="I519" s="240">
        <f>SUM(I521,I523,I525,I527,I529,I531)</f>
        <v>175.77000000000004</v>
      </c>
      <c r="J519" s="240">
        <f t="shared" ref="J519" si="272">SUM(J521,J523,J525,J527,J529,J531)</f>
        <v>143.62</v>
      </c>
      <c r="K519" s="240">
        <f>SUM(K521,K523,K525,K527,K529,K531)</f>
        <v>260.3</v>
      </c>
      <c r="L519" s="240">
        <f t="shared" ref="L519:V519" si="273">SUM(L521,L523,L525,L527,L529,L531)</f>
        <v>432.06</v>
      </c>
      <c r="M519" s="240">
        <f t="shared" si="273"/>
        <v>620.59</v>
      </c>
      <c r="N519" s="240">
        <f t="shared" si="273"/>
        <v>903.42</v>
      </c>
      <c r="O519" s="240">
        <f t="shared" si="273"/>
        <v>1150.6300000000001</v>
      </c>
      <c r="P519" s="240">
        <f t="shared" si="273"/>
        <v>1552.77</v>
      </c>
      <c r="Q519" s="240">
        <f t="shared" si="273"/>
        <v>1724.89</v>
      </c>
      <c r="R519" s="240">
        <f t="shared" si="273"/>
        <v>1499.27</v>
      </c>
      <c r="S519" s="240">
        <f t="shared" si="273"/>
        <v>1533.74</v>
      </c>
      <c r="T519" s="240">
        <f t="shared" si="273"/>
        <v>988.34</v>
      </c>
      <c r="U519" s="240">
        <f t="shared" si="273"/>
        <v>394.78</v>
      </c>
      <c r="V519" s="240">
        <f t="shared" si="273"/>
        <v>82.1</v>
      </c>
      <c r="W519" s="240">
        <f>SUM(W521,W523,W525,W527,W529,W531)</f>
        <v>73.739999999999995</v>
      </c>
      <c r="X519" s="240">
        <f t="shared" ref="X519:AA519" si="274">SUM(X521,X523,X525,X527,X529,X531)</f>
        <v>56.65</v>
      </c>
      <c r="Y519" s="240">
        <f t="shared" si="274"/>
        <v>11.22</v>
      </c>
      <c r="Z519" s="240">
        <f t="shared" si="274"/>
        <v>0</v>
      </c>
      <c r="AA519" s="248">
        <f t="shared" si="274"/>
        <v>6.79</v>
      </c>
      <c r="AB519" s="93"/>
    </row>
    <row r="520" spans="1:28" ht="19.5" customHeight="1" x14ac:dyDescent="0.15">
      <c r="A520" s="194"/>
      <c r="B520" s="198" t="s">
        <v>154</v>
      </c>
      <c r="C520" s="198"/>
      <c r="D520" s="198"/>
      <c r="E520" s="189" t="s">
        <v>150</v>
      </c>
      <c r="F520" s="240">
        <f t="shared" si="267"/>
        <v>3660.5619999999954</v>
      </c>
      <c r="G520" s="240">
        <f>SUM(G522,G524,G526,G528,G530,G532)</f>
        <v>0</v>
      </c>
      <c r="H520" s="240">
        <f t="shared" ref="H520:AA520" si="275">SUM(H522,H524,H526,H528,H530,H532)</f>
        <v>0</v>
      </c>
      <c r="I520" s="240">
        <f t="shared" si="275"/>
        <v>3.31</v>
      </c>
      <c r="J520" s="240">
        <f t="shared" si="275"/>
        <v>13.372000000000002</v>
      </c>
      <c r="K520" s="240">
        <f t="shared" si="275"/>
        <v>38.701000000000001</v>
      </c>
      <c r="L520" s="240">
        <f t="shared" si="275"/>
        <v>82.074000000000098</v>
      </c>
      <c r="M520" s="240">
        <f t="shared" si="275"/>
        <v>151.76500000000001</v>
      </c>
      <c r="N520" s="240">
        <f t="shared" si="275"/>
        <v>255.79599999999999</v>
      </c>
      <c r="O520" s="240">
        <f t="shared" si="275"/>
        <v>353.99200000000002</v>
      </c>
      <c r="P520" s="240">
        <f t="shared" si="275"/>
        <v>497.29699999999593</v>
      </c>
      <c r="Q520" s="240">
        <f t="shared" si="275"/>
        <v>572.88799999999901</v>
      </c>
      <c r="R520" s="240">
        <f t="shared" si="275"/>
        <v>527.80699999999899</v>
      </c>
      <c r="S520" s="240">
        <f t="shared" si="275"/>
        <v>556.79100000000017</v>
      </c>
      <c r="T520" s="240">
        <f t="shared" si="275"/>
        <v>360.59500000000099</v>
      </c>
      <c r="U520" s="240">
        <f t="shared" si="275"/>
        <v>155.34299999999999</v>
      </c>
      <c r="V520" s="240">
        <f t="shared" si="275"/>
        <v>31.529</v>
      </c>
      <c r="W520" s="240">
        <f t="shared" si="275"/>
        <v>29.51</v>
      </c>
      <c r="X520" s="240">
        <f t="shared" si="275"/>
        <v>22.970000000000002</v>
      </c>
      <c r="Y520" s="240">
        <f t="shared" si="275"/>
        <v>4.0250000000000004</v>
      </c>
      <c r="Z520" s="240">
        <f t="shared" si="275"/>
        <v>0</v>
      </c>
      <c r="AA520" s="248">
        <f t="shared" si="275"/>
        <v>2.7970000000000002</v>
      </c>
      <c r="AB520" s="93"/>
    </row>
    <row r="521" spans="1:28" ht="19.5" customHeight="1" x14ac:dyDescent="0.15">
      <c r="A521" s="194" t="s">
        <v>155</v>
      </c>
      <c r="B521" s="198"/>
      <c r="C521" s="198" t="s">
        <v>10</v>
      </c>
      <c r="D521" s="189" t="s">
        <v>156</v>
      </c>
      <c r="E521" s="189" t="s">
        <v>184</v>
      </c>
      <c r="F521" s="240">
        <f t="shared" si="267"/>
        <v>9981.07</v>
      </c>
      <c r="G521" s="240">
        <v>14.21</v>
      </c>
      <c r="H521" s="240">
        <v>288.38</v>
      </c>
      <c r="I521" s="240">
        <v>145.71</v>
      </c>
      <c r="J521" s="240">
        <v>106.79</v>
      </c>
      <c r="K521" s="240">
        <v>216.06</v>
      </c>
      <c r="L521" s="240">
        <v>378.31</v>
      </c>
      <c r="M521" s="240">
        <v>600.08000000000004</v>
      </c>
      <c r="N521" s="240">
        <v>855</v>
      </c>
      <c r="O521" s="240">
        <v>1048.3599999999999</v>
      </c>
      <c r="P521" s="240">
        <v>1343.31</v>
      </c>
      <c r="Q521" s="240">
        <v>1336.45</v>
      </c>
      <c r="R521" s="240">
        <v>1200.73</v>
      </c>
      <c r="S521" s="240">
        <v>1186.3900000000001</v>
      </c>
      <c r="T521" s="240">
        <v>709.34</v>
      </c>
      <c r="U521" s="240">
        <v>345.06</v>
      </c>
      <c r="V521" s="240">
        <v>68.41</v>
      </c>
      <c r="W521" s="240">
        <v>68.099999999999994</v>
      </c>
      <c r="X521" s="240">
        <v>56.1</v>
      </c>
      <c r="Y521" s="240">
        <v>7.49</v>
      </c>
      <c r="Z521" s="240">
        <v>0</v>
      </c>
      <c r="AA521" s="248">
        <v>6.79</v>
      </c>
      <c r="AB521" s="93"/>
    </row>
    <row r="522" spans="1:28" ht="19.5" customHeight="1" x14ac:dyDescent="0.15">
      <c r="A522" s="194"/>
      <c r="B522" s="198"/>
      <c r="C522" s="198"/>
      <c r="D522" s="198"/>
      <c r="E522" s="189" t="s">
        <v>150</v>
      </c>
      <c r="F522" s="240">
        <f t="shared" si="267"/>
        <v>3236.0499999999952</v>
      </c>
      <c r="G522" s="240">
        <v>0</v>
      </c>
      <c r="H522" s="240">
        <v>0</v>
      </c>
      <c r="I522" s="240">
        <v>3.0569999999999999</v>
      </c>
      <c r="J522" s="240">
        <v>12.817</v>
      </c>
      <c r="K522" s="240">
        <v>36.753999999999998</v>
      </c>
      <c r="L522" s="240">
        <v>79.470000000000098</v>
      </c>
      <c r="M522" s="240">
        <v>150.23500000000001</v>
      </c>
      <c r="N522" s="240">
        <v>247.96299999999999</v>
      </c>
      <c r="O522" s="240">
        <v>335.29599999999999</v>
      </c>
      <c r="P522" s="240">
        <v>455.12699999999597</v>
      </c>
      <c r="Q522" s="240">
        <v>487.67399999999901</v>
      </c>
      <c r="R522" s="240">
        <v>455.76299999999901</v>
      </c>
      <c r="S522" s="240">
        <v>462.66300000000001</v>
      </c>
      <c r="T522" s="240">
        <v>283.39200000000102</v>
      </c>
      <c r="U522" s="240">
        <v>141.30699999999999</v>
      </c>
      <c r="V522" s="240">
        <v>27.931999999999999</v>
      </c>
      <c r="W522" s="240">
        <v>27.908000000000001</v>
      </c>
      <c r="X522" s="240">
        <v>22.827000000000002</v>
      </c>
      <c r="Y522" s="240">
        <v>3.0680000000000001</v>
      </c>
      <c r="Z522" s="240">
        <v>0</v>
      </c>
      <c r="AA522" s="248">
        <v>2.7970000000000002</v>
      </c>
      <c r="AB522" s="93"/>
    </row>
    <row r="523" spans="1:28" ht="19.5" customHeight="1" x14ac:dyDescent="0.15">
      <c r="A523" s="194"/>
      <c r="B523" s="198"/>
      <c r="C523" s="198"/>
      <c r="D523" s="189" t="s">
        <v>157</v>
      </c>
      <c r="E523" s="189" t="s">
        <v>184</v>
      </c>
      <c r="F523" s="240">
        <f t="shared" si="267"/>
        <v>1138.7399999999998</v>
      </c>
      <c r="G523" s="240">
        <v>0</v>
      </c>
      <c r="H523" s="240">
        <v>0</v>
      </c>
      <c r="I523" s="240">
        <v>0</v>
      </c>
      <c r="J523" s="240">
        <v>0</v>
      </c>
      <c r="K523" s="240">
        <v>0</v>
      </c>
      <c r="L523" s="240">
        <v>5.8</v>
      </c>
      <c r="M523" s="240">
        <v>3.09</v>
      </c>
      <c r="N523" s="240">
        <v>41.37</v>
      </c>
      <c r="O523" s="240">
        <v>96.12</v>
      </c>
      <c r="P523" s="240">
        <v>202.99</v>
      </c>
      <c r="Q523" s="240">
        <v>375.21</v>
      </c>
      <c r="R523" s="240">
        <v>213.33</v>
      </c>
      <c r="S523" s="240">
        <v>73.290000000000006</v>
      </c>
      <c r="T523" s="240">
        <v>86.62</v>
      </c>
      <c r="U523" s="240">
        <v>21.58</v>
      </c>
      <c r="V523" s="240">
        <v>12.79</v>
      </c>
      <c r="W523" s="240">
        <v>2.27</v>
      </c>
      <c r="X523" s="240">
        <v>0.55000000000000004</v>
      </c>
      <c r="Y523" s="240">
        <v>3.73</v>
      </c>
      <c r="Z523" s="240">
        <v>0</v>
      </c>
      <c r="AA523" s="248">
        <v>0</v>
      </c>
      <c r="AB523" s="93"/>
    </row>
    <row r="524" spans="1:28" ht="19.5" customHeight="1" x14ac:dyDescent="0.15">
      <c r="A524" s="194"/>
      <c r="B524" s="198"/>
      <c r="C524" s="198"/>
      <c r="D524" s="198"/>
      <c r="E524" s="189" t="s">
        <v>150</v>
      </c>
      <c r="F524" s="240">
        <f t="shared" si="267"/>
        <v>246.26999999999998</v>
      </c>
      <c r="G524" s="240">
        <v>0</v>
      </c>
      <c r="H524" s="240">
        <v>0</v>
      </c>
      <c r="I524" s="240">
        <v>0</v>
      </c>
      <c r="J524" s="240">
        <v>0</v>
      </c>
      <c r="K524" s="240">
        <v>0</v>
      </c>
      <c r="L524" s="240">
        <v>0.69699999999999995</v>
      </c>
      <c r="M524" s="240">
        <v>0.433</v>
      </c>
      <c r="N524" s="240">
        <v>6.6210000000000004</v>
      </c>
      <c r="O524" s="240">
        <v>17.3</v>
      </c>
      <c r="P524" s="240">
        <v>40.548999999999999</v>
      </c>
      <c r="Q524" s="240">
        <v>81.771000000000001</v>
      </c>
      <c r="R524" s="240">
        <v>49.061999999999998</v>
      </c>
      <c r="S524" s="240">
        <v>17.550999999999998</v>
      </c>
      <c r="T524" s="240">
        <v>21.683</v>
      </c>
      <c r="U524" s="240">
        <v>5.585</v>
      </c>
      <c r="V524" s="240">
        <v>3.327</v>
      </c>
      <c r="W524" s="240">
        <v>0.59099999999999997</v>
      </c>
      <c r="X524" s="240">
        <v>0.14299999999999999</v>
      </c>
      <c r="Y524" s="240">
        <v>0.95699999999999996</v>
      </c>
      <c r="Z524" s="240">
        <v>0</v>
      </c>
      <c r="AA524" s="248">
        <v>0</v>
      </c>
      <c r="AB524" s="93"/>
    </row>
    <row r="525" spans="1:28" ht="19.5" customHeight="1" x14ac:dyDescent="0.15">
      <c r="A525" s="194"/>
      <c r="B525" s="198" t="s">
        <v>158</v>
      </c>
      <c r="C525" s="198" t="s">
        <v>159</v>
      </c>
      <c r="D525" s="189" t="s">
        <v>160</v>
      </c>
      <c r="E525" s="189" t="s">
        <v>184</v>
      </c>
      <c r="F525" s="240">
        <f>SUM(G525:AA525)</f>
        <v>0.3</v>
      </c>
      <c r="G525" s="240">
        <v>0</v>
      </c>
      <c r="H525" s="240">
        <v>0</v>
      </c>
      <c r="I525" s="240">
        <v>0</v>
      </c>
      <c r="J525" s="240">
        <v>0</v>
      </c>
      <c r="K525" s="240">
        <v>0.3</v>
      </c>
      <c r="L525" s="240">
        <v>0</v>
      </c>
      <c r="M525" s="240">
        <v>0</v>
      </c>
      <c r="N525" s="240">
        <v>0</v>
      </c>
      <c r="O525" s="240">
        <v>0</v>
      </c>
      <c r="P525" s="240">
        <v>0</v>
      </c>
      <c r="Q525" s="240">
        <v>0</v>
      </c>
      <c r="R525" s="240">
        <v>0</v>
      </c>
      <c r="S525" s="240">
        <v>0</v>
      </c>
      <c r="T525" s="240">
        <v>0</v>
      </c>
      <c r="U525" s="240">
        <v>0</v>
      </c>
      <c r="V525" s="240">
        <v>0</v>
      </c>
      <c r="W525" s="240">
        <v>0</v>
      </c>
      <c r="X525" s="240">
        <v>0</v>
      </c>
      <c r="Y525" s="240">
        <v>0</v>
      </c>
      <c r="Z525" s="240">
        <v>0</v>
      </c>
      <c r="AA525" s="248">
        <v>0</v>
      </c>
      <c r="AB525" s="93"/>
    </row>
    <row r="526" spans="1:28" ht="19.5" customHeight="1" x14ac:dyDescent="0.15">
      <c r="A526" s="194"/>
      <c r="B526" s="198"/>
      <c r="C526" s="198"/>
      <c r="D526" s="198"/>
      <c r="E526" s="189" t="s">
        <v>150</v>
      </c>
      <c r="F526" s="240">
        <f t="shared" si="267"/>
        <v>0.03</v>
      </c>
      <c r="G526" s="240">
        <v>0</v>
      </c>
      <c r="H526" s="240">
        <v>0</v>
      </c>
      <c r="I526" s="240">
        <v>0</v>
      </c>
      <c r="J526" s="240">
        <v>0</v>
      </c>
      <c r="K526" s="240">
        <v>0.03</v>
      </c>
      <c r="L526" s="240">
        <v>0</v>
      </c>
      <c r="M526" s="240">
        <v>0</v>
      </c>
      <c r="N526" s="240">
        <v>0</v>
      </c>
      <c r="O526" s="240">
        <v>0</v>
      </c>
      <c r="P526" s="240">
        <v>0</v>
      </c>
      <c r="Q526" s="240">
        <v>0</v>
      </c>
      <c r="R526" s="240">
        <v>0</v>
      </c>
      <c r="S526" s="240">
        <v>0</v>
      </c>
      <c r="T526" s="240">
        <v>0</v>
      </c>
      <c r="U526" s="240">
        <v>0</v>
      </c>
      <c r="V526" s="240">
        <v>0</v>
      </c>
      <c r="W526" s="240">
        <v>0</v>
      </c>
      <c r="X526" s="240">
        <v>0</v>
      </c>
      <c r="Y526" s="240">
        <v>0</v>
      </c>
      <c r="Z526" s="240">
        <v>0</v>
      </c>
      <c r="AA526" s="248">
        <v>0</v>
      </c>
      <c r="AB526" s="93"/>
    </row>
    <row r="527" spans="1:28" ht="19.5" customHeight="1" x14ac:dyDescent="0.15">
      <c r="A527" s="194"/>
      <c r="B527" s="198"/>
      <c r="C527" s="198"/>
      <c r="D527" s="189" t="s">
        <v>161</v>
      </c>
      <c r="E527" s="189" t="s">
        <v>184</v>
      </c>
      <c r="F527" s="240">
        <f t="shared" si="267"/>
        <v>163.44999999999999</v>
      </c>
      <c r="G527" s="240">
        <v>0</v>
      </c>
      <c r="H527" s="240">
        <v>12.84</v>
      </c>
      <c r="I527" s="240">
        <v>13.83</v>
      </c>
      <c r="J527" s="240">
        <v>35.380000000000003</v>
      </c>
      <c r="K527" s="240">
        <v>36.479999999999997</v>
      </c>
      <c r="L527" s="240">
        <v>47.66</v>
      </c>
      <c r="M527" s="240">
        <v>16.77</v>
      </c>
      <c r="N527" s="240">
        <v>0.14000000000000001</v>
      </c>
      <c r="O527" s="240">
        <v>0</v>
      </c>
      <c r="P527" s="240">
        <v>0</v>
      </c>
      <c r="Q527" s="240">
        <v>0</v>
      </c>
      <c r="R527" s="240">
        <v>0</v>
      </c>
      <c r="S527" s="240">
        <v>0.35</v>
      </c>
      <c r="T527" s="240">
        <v>0</v>
      </c>
      <c r="U527" s="240">
        <v>0</v>
      </c>
      <c r="V527" s="240">
        <v>0</v>
      </c>
      <c r="W527" s="240">
        <v>0</v>
      </c>
      <c r="X527" s="240">
        <v>0</v>
      </c>
      <c r="Y527" s="240">
        <v>0</v>
      </c>
      <c r="Z527" s="240">
        <v>0</v>
      </c>
      <c r="AA527" s="248">
        <v>0</v>
      </c>
      <c r="AB527" s="93"/>
    </row>
    <row r="528" spans="1:28" ht="19.5" customHeight="1" x14ac:dyDescent="0.15">
      <c r="A528" s="194"/>
      <c r="B528" s="198"/>
      <c r="C528" s="198"/>
      <c r="D528" s="198"/>
      <c r="E528" s="189" t="s">
        <v>150</v>
      </c>
      <c r="F528" s="240">
        <f t="shared" si="267"/>
        <v>4.2949999999999999</v>
      </c>
      <c r="G528" s="240">
        <v>0</v>
      </c>
      <c r="H528" s="240">
        <v>0</v>
      </c>
      <c r="I528" s="240">
        <v>0</v>
      </c>
      <c r="J528" s="240">
        <v>0.42299999999999999</v>
      </c>
      <c r="K528" s="240">
        <v>0.94699999999999995</v>
      </c>
      <c r="L528" s="240">
        <v>1.8620000000000001</v>
      </c>
      <c r="M528" s="240">
        <v>0.97299999999999998</v>
      </c>
      <c r="N528" s="240">
        <v>1.0999999999999999E-2</v>
      </c>
      <c r="O528" s="240">
        <v>0</v>
      </c>
      <c r="P528" s="240">
        <v>0</v>
      </c>
      <c r="Q528" s="240">
        <v>0</v>
      </c>
      <c r="R528" s="240">
        <v>0</v>
      </c>
      <c r="S528" s="240">
        <v>7.9000000000000001E-2</v>
      </c>
      <c r="T528" s="240">
        <v>0</v>
      </c>
      <c r="U528" s="240">
        <v>0</v>
      </c>
      <c r="V528" s="240">
        <v>0</v>
      </c>
      <c r="W528" s="240">
        <v>0</v>
      </c>
      <c r="X528" s="240">
        <v>0</v>
      </c>
      <c r="Y528" s="240">
        <v>0</v>
      </c>
      <c r="Z528" s="240">
        <v>0</v>
      </c>
      <c r="AA528" s="248">
        <v>0</v>
      </c>
      <c r="AB528" s="93"/>
    </row>
    <row r="529" spans="1:28" ht="19.5" customHeight="1" x14ac:dyDescent="0.15">
      <c r="A529" s="194"/>
      <c r="B529" s="198"/>
      <c r="C529" s="198" t="s">
        <v>162</v>
      </c>
      <c r="D529" s="189" t="s">
        <v>163</v>
      </c>
      <c r="E529" s="189" t="s">
        <v>184</v>
      </c>
      <c r="F529" s="240">
        <f t="shared" si="267"/>
        <v>681.24999999999989</v>
      </c>
      <c r="G529" s="240">
        <v>8.2200000000000006</v>
      </c>
      <c r="H529" s="240">
        <v>31.75</v>
      </c>
      <c r="I529" s="240">
        <v>16.18</v>
      </c>
      <c r="J529" s="240">
        <v>1.28</v>
      </c>
      <c r="K529" s="240">
        <v>7.46</v>
      </c>
      <c r="L529" s="240">
        <v>0.28999999999999998</v>
      </c>
      <c r="M529" s="240">
        <v>0.65</v>
      </c>
      <c r="N529" s="240">
        <v>6.01</v>
      </c>
      <c r="O529" s="240">
        <v>6</v>
      </c>
      <c r="P529" s="240">
        <v>6.47</v>
      </c>
      <c r="Q529" s="240">
        <v>13.23</v>
      </c>
      <c r="R529" s="240">
        <v>85.21</v>
      </c>
      <c r="S529" s="240">
        <v>273.70999999999998</v>
      </c>
      <c r="T529" s="240">
        <v>192.38</v>
      </c>
      <c r="U529" s="240">
        <v>28.14</v>
      </c>
      <c r="V529" s="240">
        <v>0.9</v>
      </c>
      <c r="W529" s="240">
        <v>3.37</v>
      </c>
      <c r="X529" s="240">
        <v>0</v>
      </c>
      <c r="Y529" s="240">
        <v>0</v>
      </c>
      <c r="Z529" s="240">
        <v>0</v>
      </c>
      <c r="AA529" s="248">
        <v>0</v>
      </c>
      <c r="AB529" s="93"/>
    </row>
    <row r="530" spans="1:28" ht="19.5" customHeight="1" x14ac:dyDescent="0.15">
      <c r="A530" s="194"/>
      <c r="B530" s="198" t="s">
        <v>20</v>
      </c>
      <c r="C530" s="198"/>
      <c r="D530" s="198"/>
      <c r="E530" s="189" t="s">
        <v>150</v>
      </c>
      <c r="F530" s="240">
        <f t="shared" si="267"/>
        <v>173.8300000000001</v>
      </c>
      <c r="G530" s="240">
        <v>0</v>
      </c>
      <c r="H530" s="240">
        <v>0</v>
      </c>
      <c r="I530" s="240">
        <v>0.253</v>
      </c>
      <c r="J530" s="240">
        <v>0.13</v>
      </c>
      <c r="K530" s="240">
        <v>0.97</v>
      </c>
      <c r="L530" s="240">
        <v>4.4999999999999998E-2</v>
      </c>
      <c r="M530" s="240">
        <v>0.124</v>
      </c>
      <c r="N530" s="240">
        <v>1.1319999999999999</v>
      </c>
      <c r="O530" s="240">
        <v>1.38</v>
      </c>
      <c r="P530" s="240">
        <v>1.621</v>
      </c>
      <c r="Q530" s="240">
        <v>3.4430000000000001</v>
      </c>
      <c r="R530" s="240">
        <v>22.981999999999999</v>
      </c>
      <c r="S530" s="240">
        <v>76.498000000000104</v>
      </c>
      <c r="T530" s="240">
        <v>55.52</v>
      </c>
      <c r="U530" s="240">
        <v>8.4510000000000005</v>
      </c>
      <c r="V530" s="240">
        <v>0.27</v>
      </c>
      <c r="W530" s="240">
        <v>1.0109999999999999</v>
      </c>
      <c r="X530" s="240">
        <v>0</v>
      </c>
      <c r="Y530" s="240">
        <v>0</v>
      </c>
      <c r="Z530" s="240">
        <v>0</v>
      </c>
      <c r="AA530" s="248">
        <v>0</v>
      </c>
      <c r="AB530" s="93"/>
    </row>
    <row r="531" spans="1:28" ht="19.5" customHeight="1" x14ac:dyDescent="0.15">
      <c r="A531" s="194"/>
      <c r="B531" s="198"/>
      <c r="C531" s="198"/>
      <c r="D531" s="189" t="s">
        <v>164</v>
      </c>
      <c r="E531" s="189" t="s">
        <v>184</v>
      </c>
      <c r="F531" s="240">
        <f t="shared" si="267"/>
        <v>2.39</v>
      </c>
      <c r="G531" s="240">
        <v>0</v>
      </c>
      <c r="H531" s="240">
        <v>1.1200000000000001</v>
      </c>
      <c r="I531" s="240">
        <v>0.05</v>
      </c>
      <c r="J531" s="240">
        <v>0.17</v>
      </c>
      <c r="K531" s="240">
        <v>0</v>
      </c>
      <c r="L531" s="240">
        <v>0</v>
      </c>
      <c r="M531" s="240">
        <v>0</v>
      </c>
      <c r="N531" s="240">
        <v>0.9</v>
      </c>
      <c r="O531" s="240">
        <v>0.15</v>
      </c>
      <c r="P531" s="240">
        <v>0</v>
      </c>
      <c r="Q531" s="240">
        <v>0</v>
      </c>
      <c r="R531" s="240">
        <v>0</v>
      </c>
      <c r="S531" s="240">
        <v>0</v>
      </c>
      <c r="T531" s="240">
        <v>0</v>
      </c>
      <c r="U531" s="240">
        <v>0</v>
      </c>
      <c r="V531" s="240">
        <v>0</v>
      </c>
      <c r="W531" s="240">
        <v>0</v>
      </c>
      <c r="X531" s="240">
        <v>0</v>
      </c>
      <c r="Y531" s="240">
        <v>0</v>
      </c>
      <c r="Z531" s="240">
        <v>0</v>
      </c>
      <c r="AA531" s="248">
        <v>0</v>
      </c>
      <c r="AB531" s="93"/>
    </row>
    <row r="532" spans="1:28" ht="19.5" customHeight="1" x14ac:dyDescent="0.15">
      <c r="A532" s="194" t="s">
        <v>227</v>
      </c>
      <c r="B532" s="198"/>
      <c r="C532" s="198"/>
      <c r="D532" s="198"/>
      <c r="E532" s="189" t="s">
        <v>150</v>
      </c>
      <c r="F532" s="240">
        <f t="shared" si="267"/>
        <v>8.7000000000000008E-2</v>
      </c>
      <c r="G532" s="240">
        <v>0</v>
      </c>
      <c r="H532" s="240">
        <v>0</v>
      </c>
      <c r="I532" s="240">
        <v>0</v>
      </c>
      <c r="J532" s="240">
        <v>2E-3</v>
      </c>
      <c r="K532" s="240">
        <v>0</v>
      </c>
      <c r="L532" s="240">
        <v>0</v>
      </c>
      <c r="M532" s="240">
        <v>0</v>
      </c>
      <c r="N532" s="240">
        <v>6.9000000000000006E-2</v>
      </c>
      <c r="O532" s="240">
        <v>1.6E-2</v>
      </c>
      <c r="P532" s="240">
        <v>0</v>
      </c>
      <c r="Q532" s="240">
        <v>0</v>
      </c>
      <c r="R532" s="240">
        <v>0</v>
      </c>
      <c r="S532" s="240">
        <v>0</v>
      </c>
      <c r="T532" s="240">
        <v>0</v>
      </c>
      <c r="U532" s="240">
        <v>0</v>
      </c>
      <c r="V532" s="240">
        <v>0</v>
      </c>
      <c r="W532" s="240">
        <v>0</v>
      </c>
      <c r="X532" s="240">
        <v>0</v>
      </c>
      <c r="Y532" s="240">
        <v>0</v>
      </c>
      <c r="Z532" s="240">
        <v>0</v>
      </c>
      <c r="AA532" s="248">
        <v>0</v>
      </c>
      <c r="AB532" s="93"/>
    </row>
    <row r="533" spans="1:28" ht="19.5" customHeight="1" x14ac:dyDescent="0.15">
      <c r="A533" s="194"/>
      <c r="B533" s="197"/>
      <c r="C533" s="193" t="s">
        <v>165</v>
      </c>
      <c r="D533" s="188"/>
      <c r="E533" s="189" t="s">
        <v>184</v>
      </c>
      <c r="F533" s="240">
        <f t="shared" si="267"/>
        <v>174.67000000000002</v>
      </c>
      <c r="G533" s="240">
        <v>0</v>
      </c>
      <c r="H533" s="240">
        <v>10.51</v>
      </c>
      <c r="I533" s="240">
        <v>9.24</v>
      </c>
      <c r="J533" s="240">
        <v>7.79</v>
      </c>
      <c r="K533" s="240">
        <v>12.3</v>
      </c>
      <c r="L533" s="240">
        <v>16.03</v>
      </c>
      <c r="M533" s="240">
        <v>12.05</v>
      </c>
      <c r="N533" s="240">
        <v>10.64</v>
      </c>
      <c r="O533" s="240">
        <v>0.57999999999999996</v>
      </c>
      <c r="P533" s="240">
        <v>0.48</v>
      </c>
      <c r="Q533" s="240">
        <v>10.76</v>
      </c>
      <c r="R533" s="240">
        <v>25.58</v>
      </c>
      <c r="S533" s="240">
        <v>5.54</v>
      </c>
      <c r="T533" s="240">
        <v>21.59</v>
      </c>
      <c r="U533" s="240">
        <v>31.58</v>
      </c>
      <c r="V533" s="240">
        <v>0</v>
      </c>
      <c r="W533" s="240">
        <v>0</v>
      </c>
      <c r="X533" s="240">
        <v>0</v>
      </c>
      <c r="Y533" s="240">
        <v>0</v>
      </c>
      <c r="Z533" s="240">
        <v>0</v>
      </c>
      <c r="AA533" s="248">
        <v>0</v>
      </c>
      <c r="AB533" s="93"/>
    </row>
    <row r="534" spans="1:28" ht="19.5" customHeight="1" x14ac:dyDescent="0.15">
      <c r="A534" s="194"/>
      <c r="B534" s="197"/>
      <c r="C534" s="197"/>
      <c r="D534" s="191"/>
      <c r="E534" s="189" t="s">
        <v>150</v>
      </c>
      <c r="F534" s="240">
        <f t="shared" si="267"/>
        <v>17.540000000000003</v>
      </c>
      <c r="G534" s="240">
        <v>0</v>
      </c>
      <c r="H534" s="240">
        <v>0.04</v>
      </c>
      <c r="I534" s="240">
        <v>0.24199999999999999</v>
      </c>
      <c r="J534" s="240">
        <v>0.40200000000000002</v>
      </c>
      <c r="K534" s="240">
        <v>1.0489999999999999</v>
      </c>
      <c r="L534" s="240">
        <v>1.6859999999999999</v>
      </c>
      <c r="M534" s="240">
        <v>1.4770000000000001</v>
      </c>
      <c r="N534" s="240">
        <v>1.2629999999999999</v>
      </c>
      <c r="O534" s="240">
        <v>0.113</v>
      </c>
      <c r="P534" s="240">
        <v>0.104</v>
      </c>
      <c r="Q534" s="240">
        <v>1.254</v>
      </c>
      <c r="R534" s="240">
        <v>3.573</v>
      </c>
      <c r="S534" s="240">
        <v>0.86099999999999999</v>
      </c>
      <c r="T534" s="240">
        <v>2.23</v>
      </c>
      <c r="U534" s="240">
        <v>3.246</v>
      </c>
      <c r="V534" s="240">
        <v>0</v>
      </c>
      <c r="W534" s="240">
        <v>0</v>
      </c>
      <c r="X534" s="240">
        <v>0</v>
      </c>
      <c r="Y534" s="240">
        <v>0</v>
      </c>
      <c r="Z534" s="240">
        <v>0</v>
      </c>
      <c r="AA534" s="248">
        <v>0</v>
      </c>
      <c r="AB534" s="93"/>
    </row>
    <row r="535" spans="1:28" ht="19.5" customHeight="1" x14ac:dyDescent="0.15">
      <c r="A535" s="194"/>
      <c r="B535" s="196"/>
      <c r="C535" s="193" t="s">
        <v>152</v>
      </c>
      <c r="D535" s="188"/>
      <c r="E535" s="189" t="s">
        <v>184</v>
      </c>
      <c r="F535" s="240">
        <f t="shared" si="267"/>
        <v>6129.6199999999981</v>
      </c>
      <c r="G535" s="240">
        <f>G537+G547</f>
        <v>5.9</v>
      </c>
      <c r="H535" s="240">
        <f t="shared" ref="H535:AA535" si="276">H537+H547</f>
        <v>217.22</v>
      </c>
      <c r="I535" s="240">
        <f t="shared" si="276"/>
        <v>20.05</v>
      </c>
      <c r="J535" s="240">
        <f t="shared" si="276"/>
        <v>25.01</v>
      </c>
      <c r="K535" s="240">
        <f t="shared" si="276"/>
        <v>85.52</v>
      </c>
      <c r="L535" s="240">
        <f t="shared" si="276"/>
        <v>46.14</v>
      </c>
      <c r="M535" s="240">
        <f t="shared" si="276"/>
        <v>70</v>
      </c>
      <c r="N535" s="240">
        <f t="shared" si="276"/>
        <v>97.92</v>
      </c>
      <c r="O535" s="240">
        <f t="shared" si="276"/>
        <v>61.53</v>
      </c>
      <c r="P535" s="240">
        <f t="shared" si="276"/>
        <v>148.5</v>
      </c>
      <c r="Q535" s="240">
        <f t="shared" si="276"/>
        <v>361.64</v>
      </c>
      <c r="R535" s="240">
        <f t="shared" si="276"/>
        <v>481.09</v>
      </c>
      <c r="S535" s="240">
        <f t="shared" si="276"/>
        <v>984.23</v>
      </c>
      <c r="T535" s="240">
        <f t="shared" si="276"/>
        <v>1261.27</v>
      </c>
      <c r="U535" s="240">
        <f t="shared" si="276"/>
        <v>867.21</v>
      </c>
      <c r="V535" s="240">
        <f t="shared" si="276"/>
        <v>664.69999999999993</v>
      </c>
      <c r="W535" s="240">
        <f t="shared" si="276"/>
        <v>114.29</v>
      </c>
      <c r="X535" s="240">
        <f t="shared" si="276"/>
        <v>169.69</v>
      </c>
      <c r="Y535" s="240">
        <f t="shared" si="276"/>
        <v>107.61</v>
      </c>
      <c r="Z535" s="240">
        <f t="shared" si="276"/>
        <v>109.91</v>
      </c>
      <c r="AA535" s="248">
        <f t="shared" si="276"/>
        <v>230.19</v>
      </c>
      <c r="AB535" s="93"/>
    </row>
    <row r="536" spans="1:28" ht="19.5" customHeight="1" x14ac:dyDescent="0.15">
      <c r="A536" s="194"/>
      <c r="B536" s="197"/>
      <c r="C536" s="197"/>
      <c r="D536" s="191"/>
      <c r="E536" s="189" t="s">
        <v>150</v>
      </c>
      <c r="F536" s="240">
        <f t="shared" si="267"/>
        <v>871.05900000000224</v>
      </c>
      <c r="G536" s="240">
        <f>G538+G548</f>
        <v>0</v>
      </c>
      <c r="H536" s="240">
        <f t="shared" ref="H536" si="277">H538+H548</f>
        <v>1.9E-2</v>
      </c>
      <c r="I536" s="240">
        <f>I538+I548</f>
        <v>0.51</v>
      </c>
      <c r="J536" s="240">
        <f t="shared" ref="J536:AA536" si="278">J538+J548</f>
        <v>1.264</v>
      </c>
      <c r="K536" s="240">
        <f t="shared" si="278"/>
        <v>5.9930000000000003</v>
      </c>
      <c r="L536" s="240">
        <f t="shared" si="278"/>
        <v>4.1559999999999997</v>
      </c>
      <c r="M536" s="240">
        <f t="shared" si="278"/>
        <v>7.0010000000000003</v>
      </c>
      <c r="N536" s="240">
        <f t="shared" si="278"/>
        <v>10.833</v>
      </c>
      <c r="O536" s="240">
        <f t="shared" si="278"/>
        <v>7.5259999999999998</v>
      </c>
      <c r="P536" s="240">
        <f t="shared" si="278"/>
        <v>18.988</v>
      </c>
      <c r="Q536" s="240">
        <f t="shared" si="278"/>
        <v>51.673000000000002</v>
      </c>
      <c r="R536" s="240">
        <f t="shared" si="278"/>
        <v>72.353999999999999</v>
      </c>
      <c r="S536" s="240">
        <f t="shared" si="278"/>
        <v>151.888000000001</v>
      </c>
      <c r="T536" s="240">
        <f t="shared" si="278"/>
        <v>194.03899999999999</v>
      </c>
      <c r="U536" s="240">
        <f t="shared" si="278"/>
        <v>136.078000000001</v>
      </c>
      <c r="V536" s="240">
        <f t="shared" si="278"/>
        <v>98.984000000000108</v>
      </c>
      <c r="W536" s="240">
        <f t="shared" si="278"/>
        <v>18.958000000000002</v>
      </c>
      <c r="X536" s="240">
        <f t="shared" si="278"/>
        <v>25.297000000000001</v>
      </c>
      <c r="Y536" s="240">
        <f t="shared" si="278"/>
        <v>15.503</v>
      </c>
      <c r="Z536" s="240">
        <f t="shared" si="278"/>
        <v>16.157</v>
      </c>
      <c r="AA536" s="248">
        <f t="shared" si="278"/>
        <v>33.838000000000001</v>
      </c>
      <c r="AB536" s="93"/>
    </row>
    <row r="537" spans="1:28" ht="19.5" customHeight="1" x14ac:dyDescent="0.15">
      <c r="A537" s="194"/>
      <c r="B537" s="198" t="s">
        <v>94</v>
      </c>
      <c r="C537" s="189"/>
      <c r="D537" s="189" t="s">
        <v>153</v>
      </c>
      <c r="E537" s="189" t="s">
        <v>184</v>
      </c>
      <c r="F537" s="240">
        <f t="shared" si="267"/>
        <v>458.46000000000004</v>
      </c>
      <c r="G537" s="240">
        <f>SUM(G539,G541,G543,G545)</f>
        <v>0</v>
      </c>
      <c r="H537" s="240">
        <f t="shared" ref="H537" si="279">SUM(H539,H541,H543,H545)</f>
        <v>0</v>
      </c>
      <c r="I537" s="240">
        <f>SUM(I539,I541,I543,I545)</f>
        <v>0</v>
      </c>
      <c r="J537" s="240">
        <f t="shared" ref="J537:AA537" si="280">SUM(J539,J541,J543,J545)</f>
        <v>0</v>
      </c>
      <c r="K537" s="240">
        <f t="shared" si="280"/>
        <v>0</v>
      </c>
      <c r="L537" s="240">
        <f t="shared" si="280"/>
        <v>0</v>
      </c>
      <c r="M537" s="240">
        <f t="shared" si="280"/>
        <v>0</v>
      </c>
      <c r="N537" s="240">
        <f t="shared" si="280"/>
        <v>0</v>
      </c>
      <c r="O537" s="240">
        <f t="shared" si="280"/>
        <v>2.31</v>
      </c>
      <c r="P537" s="240">
        <f t="shared" si="280"/>
        <v>2.75</v>
      </c>
      <c r="Q537" s="240">
        <f t="shared" si="280"/>
        <v>17.38</v>
      </c>
      <c r="R537" s="240">
        <f t="shared" si="280"/>
        <v>33.520000000000003</v>
      </c>
      <c r="S537" s="240">
        <f t="shared" si="280"/>
        <v>110.25</v>
      </c>
      <c r="T537" s="240">
        <f t="shared" si="280"/>
        <v>117.42</v>
      </c>
      <c r="U537" s="240">
        <f t="shared" si="280"/>
        <v>87.25</v>
      </c>
      <c r="V537" s="240">
        <f t="shared" si="280"/>
        <v>59.92</v>
      </c>
      <c r="W537" s="240">
        <f t="shared" si="280"/>
        <v>20.23</v>
      </c>
      <c r="X537" s="240">
        <f t="shared" si="280"/>
        <v>4.6900000000000004</v>
      </c>
      <c r="Y537" s="240">
        <f t="shared" si="280"/>
        <v>2.74</v>
      </c>
      <c r="Z537" s="240">
        <f t="shared" si="280"/>
        <v>0</v>
      </c>
      <c r="AA537" s="252">
        <f t="shared" si="280"/>
        <v>0</v>
      </c>
      <c r="AB537" s="93"/>
    </row>
    <row r="538" spans="1:28" ht="19.5" customHeight="1" x14ac:dyDescent="0.15">
      <c r="A538" s="194"/>
      <c r="B538" s="198"/>
      <c r="C538" s="198" t="s">
        <v>10</v>
      </c>
      <c r="D538" s="198"/>
      <c r="E538" s="189" t="s">
        <v>150</v>
      </c>
      <c r="F538" s="240">
        <f t="shared" si="267"/>
        <v>111.08600000000003</v>
      </c>
      <c r="G538" s="240">
        <f>SUM(G540,G542,G544,G546)</f>
        <v>0</v>
      </c>
      <c r="H538" s="240">
        <f t="shared" ref="H538:AA538" si="281">SUM(H540,H542,H544,H546)</f>
        <v>0</v>
      </c>
      <c r="I538" s="240">
        <f t="shared" si="281"/>
        <v>0</v>
      </c>
      <c r="J538" s="240">
        <f t="shared" si="281"/>
        <v>0</v>
      </c>
      <c r="K538" s="240">
        <f t="shared" si="281"/>
        <v>0</v>
      </c>
      <c r="L538" s="240">
        <f t="shared" si="281"/>
        <v>0</v>
      </c>
      <c r="M538" s="240">
        <f t="shared" si="281"/>
        <v>0</v>
      </c>
      <c r="N538" s="240">
        <f t="shared" si="281"/>
        <v>0</v>
      </c>
      <c r="O538" s="240">
        <f t="shared" si="281"/>
        <v>0.41499999999999998</v>
      </c>
      <c r="P538" s="240">
        <f t="shared" si="281"/>
        <v>0.55200000000000005</v>
      </c>
      <c r="Q538" s="240">
        <f t="shared" si="281"/>
        <v>3.74</v>
      </c>
      <c r="R538" s="240">
        <f t="shared" si="281"/>
        <v>7.6909999999999998</v>
      </c>
      <c r="S538" s="240">
        <f t="shared" si="281"/>
        <v>25.885999999999999</v>
      </c>
      <c r="T538" s="240">
        <f t="shared" si="281"/>
        <v>28.914000000000001</v>
      </c>
      <c r="U538" s="240">
        <f t="shared" si="281"/>
        <v>21.777000000000001</v>
      </c>
      <c r="V538" s="240">
        <f t="shared" si="281"/>
        <v>15.247999999999999</v>
      </c>
      <c r="W538" s="240">
        <f t="shared" si="281"/>
        <v>5.1260000000000003</v>
      </c>
      <c r="X538" s="240">
        <f t="shared" si="281"/>
        <v>1.206</v>
      </c>
      <c r="Y538" s="240">
        <f t="shared" si="281"/>
        <v>0.53100000000000003</v>
      </c>
      <c r="Z538" s="240">
        <f t="shared" si="281"/>
        <v>0</v>
      </c>
      <c r="AA538" s="248">
        <f t="shared" si="281"/>
        <v>0</v>
      </c>
      <c r="AB538" s="93"/>
    </row>
    <row r="539" spans="1:28" ht="19.5" customHeight="1" x14ac:dyDescent="0.15">
      <c r="A539" s="194"/>
      <c r="B539" s="198"/>
      <c r="C539" s="198"/>
      <c r="D539" s="189" t="s">
        <v>157</v>
      </c>
      <c r="E539" s="189" t="s">
        <v>184</v>
      </c>
      <c r="F539" s="240">
        <f t="shared" si="267"/>
        <v>458.46000000000004</v>
      </c>
      <c r="G539" s="240">
        <v>0</v>
      </c>
      <c r="H539" s="240">
        <v>0</v>
      </c>
      <c r="I539" s="240">
        <v>0</v>
      </c>
      <c r="J539" s="240">
        <v>0</v>
      </c>
      <c r="K539" s="240">
        <v>0</v>
      </c>
      <c r="L539" s="240">
        <v>0</v>
      </c>
      <c r="M539" s="240">
        <v>0</v>
      </c>
      <c r="N539" s="240">
        <v>0</v>
      </c>
      <c r="O539" s="240">
        <v>2.31</v>
      </c>
      <c r="P539" s="240">
        <v>2.75</v>
      </c>
      <c r="Q539" s="240">
        <v>17.38</v>
      </c>
      <c r="R539" s="240">
        <v>33.520000000000003</v>
      </c>
      <c r="S539" s="240">
        <v>110.25</v>
      </c>
      <c r="T539" s="240">
        <v>117.42</v>
      </c>
      <c r="U539" s="240">
        <v>87.25</v>
      </c>
      <c r="V539" s="240">
        <v>59.92</v>
      </c>
      <c r="W539" s="240">
        <v>20.23</v>
      </c>
      <c r="X539" s="240">
        <v>4.6900000000000004</v>
      </c>
      <c r="Y539" s="240">
        <v>2.74</v>
      </c>
      <c r="Z539" s="240">
        <v>0</v>
      </c>
      <c r="AA539" s="248">
        <v>0</v>
      </c>
      <c r="AB539" s="93"/>
    </row>
    <row r="540" spans="1:28" ht="19.5" customHeight="1" x14ac:dyDescent="0.15">
      <c r="A540" s="194"/>
      <c r="B540" s="198"/>
      <c r="C540" s="198"/>
      <c r="D540" s="198"/>
      <c r="E540" s="189" t="s">
        <v>150</v>
      </c>
      <c r="F540" s="240">
        <f t="shared" si="267"/>
        <v>111.08600000000003</v>
      </c>
      <c r="G540" s="240">
        <v>0</v>
      </c>
      <c r="H540" s="240">
        <v>0</v>
      </c>
      <c r="I540" s="240">
        <v>0</v>
      </c>
      <c r="J540" s="240">
        <v>0</v>
      </c>
      <c r="K540" s="240">
        <v>0</v>
      </c>
      <c r="L540" s="240">
        <v>0</v>
      </c>
      <c r="M540" s="240">
        <v>0</v>
      </c>
      <c r="N540" s="240">
        <v>0</v>
      </c>
      <c r="O540" s="240">
        <v>0.41499999999999998</v>
      </c>
      <c r="P540" s="240">
        <v>0.55200000000000005</v>
      </c>
      <c r="Q540" s="240">
        <v>3.74</v>
      </c>
      <c r="R540" s="240">
        <v>7.6909999999999998</v>
      </c>
      <c r="S540" s="240">
        <v>25.885999999999999</v>
      </c>
      <c r="T540" s="240">
        <v>28.914000000000001</v>
      </c>
      <c r="U540" s="240">
        <v>21.777000000000001</v>
      </c>
      <c r="V540" s="240">
        <v>15.247999999999999</v>
      </c>
      <c r="W540" s="240">
        <v>5.1260000000000003</v>
      </c>
      <c r="X540" s="240">
        <v>1.206</v>
      </c>
      <c r="Y540" s="240">
        <v>0.53100000000000003</v>
      </c>
      <c r="Z540" s="240">
        <v>0</v>
      </c>
      <c r="AA540" s="248">
        <v>0</v>
      </c>
      <c r="AB540" s="93"/>
    </row>
    <row r="541" spans="1:28" ht="19.5" customHeight="1" x14ac:dyDescent="0.15">
      <c r="A541" s="194"/>
      <c r="B541" s="198" t="s">
        <v>65</v>
      </c>
      <c r="C541" s="198" t="s">
        <v>159</v>
      </c>
      <c r="D541" s="189" t="s">
        <v>160</v>
      </c>
      <c r="E541" s="189" t="s">
        <v>184</v>
      </c>
      <c r="F541" s="240">
        <f t="shared" si="267"/>
        <v>0</v>
      </c>
      <c r="G541" s="240">
        <v>0</v>
      </c>
      <c r="H541" s="240">
        <v>0</v>
      </c>
      <c r="I541" s="240">
        <v>0</v>
      </c>
      <c r="J541" s="240">
        <v>0</v>
      </c>
      <c r="K541" s="240">
        <v>0</v>
      </c>
      <c r="L541" s="240">
        <v>0</v>
      </c>
      <c r="M541" s="240">
        <v>0</v>
      </c>
      <c r="N541" s="240">
        <v>0</v>
      </c>
      <c r="O541" s="240">
        <v>0</v>
      </c>
      <c r="P541" s="240">
        <v>0</v>
      </c>
      <c r="Q541" s="240">
        <v>0</v>
      </c>
      <c r="R541" s="240">
        <v>0</v>
      </c>
      <c r="S541" s="240">
        <v>0</v>
      </c>
      <c r="T541" s="240">
        <v>0</v>
      </c>
      <c r="U541" s="240">
        <v>0</v>
      </c>
      <c r="V541" s="240">
        <v>0</v>
      </c>
      <c r="W541" s="240">
        <v>0</v>
      </c>
      <c r="X541" s="240">
        <v>0</v>
      </c>
      <c r="Y541" s="240">
        <v>0</v>
      </c>
      <c r="Z541" s="240">
        <v>0</v>
      </c>
      <c r="AA541" s="248">
        <v>0</v>
      </c>
      <c r="AB541" s="93"/>
    </row>
    <row r="542" spans="1:28" ht="19.5" customHeight="1" x14ac:dyDescent="0.15">
      <c r="A542" s="194"/>
      <c r="B542" s="198"/>
      <c r="C542" s="198"/>
      <c r="D542" s="198"/>
      <c r="E542" s="189" t="s">
        <v>150</v>
      </c>
      <c r="F542" s="240">
        <f t="shared" si="267"/>
        <v>0</v>
      </c>
      <c r="G542" s="240">
        <v>0</v>
      </c>
      <c r="H542" s="240">
        <v>0</v>
      </c>
      <c r="I542" s="240">
        <v>0</v>
      </c>
      <c r="J542" s="240">
        <v>0</v>
      </c>
      <c r="K542" s="240">
        <v>0</v>
      </c>
      <c r="L542" s="240">
        <v>0</v>
      </c>
      <c r="M542" s="240">
        <v>0</v>
      </c>
      <c r="N542" s="240">
        <v>0</v>
      </c>
      <c r="O542" s="240">
        <v>0</v>
      </c>
      <c r="P542" s="240">
        <v>0</v>
      </c>
      <c r="Q542" s="240">
        <v>0</v>
      </c>
      <c r="R542" s="240">
        <v>0</v>
      </c>
      <c r="S542" s="240">
        <v>0</v>
      </c>
      <c r="T542" s="240">
        <v>0</v>
      </c>
      <c r="U542" s="240">
        <v>0</v>
      </c>
      <c r="V542" s="240">
        <v>0</v>
      </c>
      <c r="W542" s="240">
        <v>0</v>
      </c>
      <c r="X542" s="240">
        <v>0</v>
      </c>
      <c r="Y542" s="240">
        <v>0</v>
      </c>
      <c r="Z542" s="240">
        <v>0</v>
      </c>
      <c r="AA542" s="248">
        <v>0</v>
      </c>
      <c r="AB542" s="93"/>
    </row>
    <row r="543" spans="1:28" ht="19.5" customHeight="1" x14ac:dyDescent="0.15">
      <c r="A543" s="194" t="s">
        <v>85</v>
      </c>
      <c r="B543" s="198"/>
      <c r="C543" s="198"/>
      <c r="D543" s="189" t="s">
        <v>166</v>
      </c>
      <c r="E543" s="189" t="s">
        <v>184</v>
      </c>
      <c r="F543" s="240">
        <f t="shared" si="267"/>
        <v>0</v>
      </c>
      <c r="G543" s="240">
        <v>0</v>
      </c>
      <c r="H543" s="240">
        <v>0</v>
      </c>
      <c r="I543" s="240">
        <v>0</v>
      </c>
      <c r="J543" s="240">
        <v>0</v>
      </c>
      <c r="K543" s="240">
        <v>0</v>
      </c>
      <c r="L543" s="240">
        <v>0</v>
      </c>
      <c r="M543" s="240">
        <v>0</v>
      </c>
      <c r="N543" s="240">
        <v>0</v>
      </c>
      <c r="O543" s="240">
        <v>0</v>
      </c>
      <c r="P543" s="240">
        <v>0</v>
      </c>
      <c r="Q543" s="240">
        <v>0</v>
      </c>
      <c r="R543" s="240">
        <v>0</v>
      </c>
      <c r="S543" s="240">
        <v>0</v>
      </c>
      <c r="T543" s="240">
        <v>0</v>
      </c>
      <c r="U543" s="240">
        <v>0</v>
      </c>
      <c r="V543" s="240">
        <v>0</v>
      </c>
      <c r="W543" s="240">
        <v>0</v>
      </c>
      <c r="X543" s="240">
        <v>0</v>
      </c>
      <c r="Y543" s="240">
        <v>0</v>
      </c>
      <c r="Z543" s="240">
        <v>0</v>
      </c>
      <c r="AA543" s="248">
        <v>0</v>
      </c>
      <c r="AB543" s="93"/>
    </row>
    <row r="544" spans="1:28" ht="19.5" customHeight="1" x14ac:dyDescent="0.15">
      <c r="A544" s="194"/>
      <c r="B544" s="198"/>
      <c r="C544" s="198" t="s">
        <v>162</v>
      </c>
      <c r="D544" s="198"/>
      <c r="E544" s="189" t="s">
        <v>150</v>
      </c>
      <c r="F544" s="240">
        <f t="shared" si="267"/>
        <v>0</v>
      </c>
      <c r="G544" s="240">
        <v>0</v>
      </c>
      <c r="H544" s="240">
        <v>0</v>
      </c>
      <c r="I544" s="240">
        <v>0</v>
      </c>
      <c r="J544" s="240">
        <v>0</v>
      </c>
      <c r="K544" s="240">
        <v>0</v>
      </c>
      <c r="L544" s="240">
        <v>0</v>
      </c>
      <c r="M544" s="240">
        <v>0</v>
      </c>
      <c r="N544" s="240">
        <v>0</v>
      </c>
      <c r="O544" s="240">
        <v>0</v>
      </c>
      <c r="P544" s="240">
        <v>0</v>
      </c>
      <c r="Q544" s="240">
        <v>0</v>
      </c>
      <c r="R544" s="240">
        <v>0</v>
      </c>
      <c r="S544" s="240">
        <v>0</v>
      </c>
      <c r="T544" s="240">
        <v>0</v>
      </c>
      <c r="U544" s="240">
        <v>0</v>
      </c>
      <c r="V544" s="240">
        <v>0</v>
      </c>
      <c r="W544" s="240">
        <v>0</v>
      </c>
      <c r="X544" s="240">
        <v>0</v>
      </c>
      <c r="Y544" s="240">
        <v>0</v>
      </c>
      <c r="Z544" s="240">
        <v>0</v>
      </c>
      <c r="AA544" s="248">
        <v>0</v>
      </c>
      <c r="AB544" s="93"/>
    </row>
    <row r="545" spans="1:28" ht="19.5" customHeight="1" x14ac:dyDescent="0.15">
      <c r="A545" s="194"/>
      <c r="B545" s="198" t="s">
        <v>20</v>
      </c>
      <c r="C545" s="198"/>
      <c r="D545" s="189" t="s">
        <v>164</v>
      </c>
      <c r="E545" s="189" t="s">
        <v>184</v>
      </c>
      <c r="F545" s="240">
        <f t="shared" si="267"/>
        <v>0</v>
      </c>
      <c r="G545" s="240">
        <v>0</v>
      </c>
      <c r="H545" s="240">
        <v>0</v>
      </c>
      <c r="I545" s="240">
        <v>0</v>
      </c>
      <c r="J545" s="240">
        <v>0</v>
      </c>
      <c r="K545" s="240">
        <v>0</v>
      </c>
      <c r="L545" s="240">
        <v>0</v>
      </c>
      <c r="M545" s="240">
        <v>0</v>
      </c>
      <c r="N545" s="240">
        <v>0</v>
      </c>
      <c r="O545" s="240">
        <v>0</v>
      </c>
      <c r="P545" s="240">
        <v>0</v>
      </c>
      <c r="Q545" s="240">
        <v>0</v>
      </c>
      <c r="R545" s="240">
        <v>0</v>
      </c>
      <c r="S545" s="240">
        <v>0</v>
      </c>
      <c r="T545" s="240">
        <v>0</v>
      </c>
      <c r="U545" s="240">
        <v>0</v>
      </c>
      <c r="V545" s="240">
        <v>0</v>
      </c>
      <c r="W545" s="240">
        <v>0</v>
      </c>
      <c r="X545" s="240">
        <v>0</v>
      </c>
      <c r="Y545" s="240">
        <v>0</v>
      </c>
      <c r="Z545" s="240">
        <v>0</v>
      </c>
      <c r="AA545" s="248">
        <v>0</v>
      </c>
      <c r="AB545" s="93"/>
    </row>
    <row r="546" spans="1:28" ht="19.5" customHeight="1" x14ac:dyDescent="0.15">
      <c r="A546" s="194"/>
      <c r="B546" s="198"/>
      <c r="C546" s="198"/>
      <c r="D546" s="198"/>
      <c r="E546" s="189" t="s">
        <v>150</v>
      </c>
      <c r="F546" s="240">
        <f t="shared" si="267"/>
        <v>0</v>
      </c>
      <c r="G546" s="240">
        <v>0</v>
      </c>
      <c r="H546" s="240">
        <v>0</v>
      </c>
      <c r="I546" s="240">
        <v>0</v>
      </c>
      <c r="J546" s="240">
        <v>0</v>
      </c>
      <c r="K546" s="240">
        <v>0</v>
      </c>
      <c r="L546" s="240">
        <v>0</v>
      </c>
      <c r="M546" s="240">
        <v>0</v>
      </c>
      <c r="N546" s="240">
        <v>0</v>
      </c>
      <c r="O546" s="240">
        <v>0</v>
      </c>
      <c r="P546" s="240">
        <v>0</v>
      </c>
      <c r="Q546" s="240">
        <v>0</v>
      </c>
      <c r="R546" s="240">
        <v>0</v>
      </c>
      <c r="S546" s="240">
        <v>0</v>
      </c>
      <c r="T546" s="240">
        <v>0</v>
      </c>
      <c r="U546" s="240">
        <v>0</v>
      </c>
      <c r="V546" s="240">
        <v>0</v>
      </c>
      <c r="W546" s="240">
        <v>0</v>
      </c>
      <c r="X546" s="240">
        <v>0</v>
      </c>
      <c r="Y546" s="240">
        <v>0</v>
      </c>
      <c r="Z546" s="240">
        <v>0</v>
      </c>
      <c r="AA546" s="248">
        <v>0</v>
      </c>
      <c r="AB546" s="93"/>
    </row>
    <row r="547" spans="1:28" ht="19.5" customHeight="1" x14ac:dyDescent="0.15">
      <c r="A547" s="194"/>
      <c r="B547" s="197"/>
      <c r="C547" s="193" t="s">
        <v>165</v>
      </c>
      <c r="D547" s="188"/>
      <c r="E547" s="189" t="s">
        <v>184</v>
      </c>
      <c r="F547" s="240">
        <f t="shared" si="267"/>
        <v>5671.16</v>
      </c>
      <c r="G547" s="240">
        <v>5.9</v>
      </c>
      <c r="H547" s="240">
        <v>217.22</v>
      </c>
      <c r="I547" s="240">
        <v>20.05</v>
      </c>
      <c r="J547" s="240">
        <v>25.01</v>
      </c>
      <c r="K547" s="240">
        <v>85.52</v>
      </c>
      <c r="L547" s="240">
        <v>46.14</v>
      </c>
      <c r="M547" s="240">
        <v>70</v>
      </c>
      <c r="N547" s="240">
        <v>97.92</v>
      </c>
      <c r="O547" s="240">
        <v>59.22</v>
      </c>
      <c r="P547" s="240">
        <v>145.75</v>
      </c>
      <c r="Q547" s="240">
        <v>344.26</v>
      </c>
      <c r="R547" s="240">
        <v>447.57</v>
      </c>
      <c r="S547" s="240">
        <v>873.98</v>
      </c>
      <c r="T547" s="240">
        <v>1143.8499999999999</v>
      </c>
      <c r="U547" s="240">
        <v>779.96</v>
      </c>
      <c r="V547" s="240">
        <v>604.78</v>
      </c>
      <c r="W547" s="240">
        <v>94.06</v>
      </c>
      <c r="X547" s="240">
        <v>165</v>
      </c>
      <c r="Y547" s="240">
        <v>104.87</v>
      </c>
      <c r="Z547" s="240">
        <v>109.91</v>
      </c>
      <c r="AA547" s="248">
        <v>230.19</v>
      </c>
      <c r="AB547" s="93"/>
    </row>
    <row r="548" spans="1:28" ht="19.5" customHeight="1" thickBot="1" x14ac:dyDescent="0.2">
      <c r="A548" s="199"/>
      <c r="B548" s="200"/>
      <c r="C548" s="200"/>
      <c r="D548" s="201"/>
      <c r="E548" s="202" t="s">
        <v>150</v>
      </c>
      <c r="F548" s="240">
        <f t="shared" si="267"/>
        <v>759.973000000002</v>
      </c>
      <c r="G548" s="251">
        <v>0</v>
      </c>
      <c r="H548" s="250">
        <v>1.9E-2</v>
      </c>
      <c r="I548" s="250">
        <v>0.51</v>
      </c>
      <c r="J548" s="250">
        <v>1.264</v>
      </c>
      <c r="K548" s="250">
        <v>5.9930000000000003</v>
      </c>
      <c r="L548" s="250">
        <v>4.1559999999999997</v>
      </c>
      <c r="M548" s="250">
        <v>7.0010000000000003</v>
      </c>
      <c r="N548" s="250">
        <v>10.833</v>
      </c>
      <c r="O548" s="250">
        <v>7.1109999999999998</v>
      </c>
      <c r="P548" s="250">
        <v>18.436</v>
      </c>
      <c r="Q548" s="250">
        <v>47.933</v>
      </c>
      <c r="R548" s="250">
        <v>64.662999999999997</v>
      </c>
      <c r="S548" s="250">
        <v>126.002000000001</v>
      </c>
      <c r="T548" s="250">
        <v>165.125</v>
      </c>
      <c r="U548" s="250">
        <v>114.301000000001</v>
      </c>
      <c r="V548" s="250">
        <v>83.736000000000104</v>
      </c>
      <c r="W548" s="250">
        <v>13.832000000000001</v>
      </c>
      <c r="X548" s="250">
        <v>24.091000000000001</v>
      </c>
      <c r="Y548" s="250">
        <v>14.972</v>
      </c>
      <c r="Z548" s="250">
        <v>16.157</v>
      </c>
      <c r="AA548" s="249">
        <v>33.838000000000001</v>
      </c>
      <c r="AB548" s="93"/>
    </row>
    <row r="549" spans="1:28" ht="19.5" customHeight="1" x14ac:dyDescent="0.15">
      <c r="A549" s="391" t="s">
        <v>119</v>
      </c>
      <c r="B549" s="394" t="s">
        <v>120</v>
      </c>
      <c r="C549" s="395"/>
      <c r="D549" s="396"/>
      <c r="E549" s="198" t="s">
        <v>184</v>
      </c>
      <c r="F549" s="248">
        <f>F550+F551</f>
        <v>1200.8700000000001</v>
      </c>
    </row>
    <row r="550" spans="1:28" ht="19.5" customHeight="1" x14ac:dyDescent="0.15">
      <c r="A550" s="392"/>
      <c r="B550" s="397" t="s">
        <v>206</v>
      </c>
      <c r="C550" s="398"/>
      <c r="D550" s="399"/>
      <c r="E550" s="189" t="s">
        <v>184</v>
      </c>
      <c r="F550" s="248">
        <v>990.35</v>
      </c>
    </row>
    <row r="551" spans="1:28" ht="19.5" customHeight="1" x14ac:dyDescent="0.15">
      <c r="A551" s="393"/>
      <c r="B551" s="397" t="s">
        <v>207</v>
      </c>
      <c r="C551" s="398"/>
      <c r="D551" s="399"/>
      <c r="E551" s="189" t="s">
        <v>184</v>
      </c>
      <c r="F551" s="248">
        <v>210.52</v>
      </c>
    </row>
    <row r="552" spans="1:28" ht="19.5" customHeight="1" thickBot="1" x14ac:dyDescent="0.2">
      <c r="A552" s="400" t="s">
        <v>205</v>
      </c>
      <c r="B552" s="401"/>
      <c r="C552" s="401"/>
      <c r="D552" s="402"/>
      <c r="E552" s="203" t="s">
        <v>184</v>
      </c>
      <c r="F552" s="247">
        <v>0.11</v>
      </c>
    </row>
    <row r="554" spans="1:28" ht="19.5" customHeight="1" x14ac:dyDescent="0.15">
      <c r="A554" s="88" t="s">
        <v>387</v>
      </c>
      <c r="F554" s="261" t="s">
        <v>531</v>
      </c>
    </row>
    <row r="555" spans="1:28" ht="19.5" customHeight="1" thickBot="1" x14ac:dyDescent="0.2">
      <c r="A555" s="388" t="s">
        <v>28</v>
      </c>
      <c r="B555" s="390"/>
      <c r="C555" s="390"/>
      <c r="D555" s="390"/>
      <c r="E555" s="390"/>
      <c r="F555" s="390"/>
      <c r="G555" s="390"/>
      <c r="H555" s="390"/>
      <c r="I555" s="390"/>
      <c r="J555" s="390"/>
      <c r="K555" s="390"/>
      <c r="L555" s="390"/>
      <c r="M555" s="390"/>
      <c r="N555" s="390"/>
      <c r="O555" s="390"/>
      <c r="P555" s="390"/>
      <c r="Q555" s="390"/>
      <c r="R555" s="390"/>
      <c r="S555" s="390"/>
      <c r="T555" s="390"/>
      <c r="U555" s="390"/>
      <c r="V555" s="390"/>
      <c r="W555" s="390"/>
      <c r="X555" s="390"/>
      <c r="Y555" s="390"/>
      <c r="Z555" s="390"/>
      <c r="AA555" s="390"/>
    </row>
    <row r="556" spans="1:28" ht="19.5" customHeight="1" x14ac:dyDescent="0.15">
      <c r="A556" s="185" t="s">
        <v>180</v>
      </c>
      <c r="B556" s="186"/>
      <c r="C556" s="186"/>
      <c r="D556" s="186"/>
      <c r="E556" s="186"/>
      <c r="F556" s="90" t="s">
        <v>181</v>
      </c>
      <c r="G556" s="91"/>
      <c r="H556" s="91"/>
      <c r="I556" s="91"/>
      <c r="J556" s="91"/>
      <c r="K556" s="91"/>
      <c r="L556" s="91"/>
      <c r="M556" s="91"/>
      <c r="N556" s="91"/>
      <c r="O556" s="91"/>
      <c r="P556" s="91"/>
      <c r="Q556" s="260"/>
      <c r="R556" s="92"/>
      <c r="S556" s="91"/>
      <c r="T556" s="91"/>
      <c r="U556" s="91"/>
      <c r="V556" s="91"/>
      <c r="W556" s="91"/>
      <c r="X556" s="91"/>
      <c r="Y556" s="91"/>
      <c r="Z556" s="91"/>
      <c r="AA556" s="259" t="s">
        <v>182</v>
      </c>
      <c r="AB556" s="93"/>
    </row>
    <row r="557" spans="1:28" ht="19.5" customHeight="1" x14ac:dyDescent="0.15">
      <c r="A557" s="187" t="s">
        <v>183</v>
      </c>
      <c r="B557" s="188"/>
      <c r="C557" s="188"/>
      <c r="D557" s="188"/>
      <c r="E557" s="189" t="s">
        <v>184</v>
      </c>
      <c r="F557" s="240">
        <f>F559+F593+F596</f>
        <v>1768.6799999999998</v>
      </c>
      <c r="G557" s="256" t="s">
        <v>185</v>
      </c>
      <c r="H557" s="256" t="s">
        <v>186</v>
      </c>
      <c r="I557" s="256" t="s">
        <v>187</v>
      </c>
      <c r="J557" s="256" t="s">
        <v>188</v>
      </c>
      <c r="K557" s="256" t="s">
        <v>228</v>
      </c>
      <c r="L557" s="256" t="s">
        <v>229</v>
      </c>
      <c r="M557" s="256" t="s">
        <v>230</v>
      </c>
      <c r="N557" s="256" t="s">
        <v>231</v>
      </c>
      <c r="O557" s="256" t="s">
        <v>232</v>
      </c>
      <c r="P557" s="256" t="s">
        <v>233</v>
      </c>
      <c r="Q557" s="258" t="s">
        <v>234</v>
      </c>
      <c r="R557" s="257" t="s">
        <v>235</v>
      </c>
      <c r="S557" s="256" t="s">
        <v>236</v>
      </c>
      <c r="T557" s="256" t="s">
        <v>237</v>
      </c>
      <c r="U557" s="256" t="s">
        <v>238</v>
      </c>
      <c r="V557" s="256" t="s">
        <v>239</v>
      </c>
      <c r="W557" s="256" t="s">
        <v>42</v>
      </c>
      <c r="X557" s="256" t="s">
        <v>147</v>
      </c>
      <c r="Y557" s="256" t="s">
        <v>148</v>
      </c>
      <c r="Z557" s="256" t="s">
        <v>149</v>
      </c>
      <c r="AA557" s="253"/>
      <c r="AB557" s="93"/>
    </row>
    <row r="558" spans="1:28" ht="19.5" customHeight="1" x14ac:dyDescent="0.15">
      <c r="A558" s="190"/>
      <c r="B558" s="191"/>
      <c r="C558" s="191"/>
      <c r="D558" s="191"/>
      <c r="E558" s="189" t="s">
        <v>150</v>
      </c>
      <c r="F558" s="240">
        <f>F560</f>
        <v>375.82600000000002</v>
      </c>
      <c r="G558" s="254"/>
      <c r="H558" s="254"/>
      <c r="I558" s="254"/>
      <c r="J558" s="254"/>
      <c r="K558" s="254"/>
      <c r="L558" s="254"/>
      <c r="M558" s="254"/>
      <c r="N558" s="254"/>
      <c r="O558" s="254"/>
      <c r="P558" s="254"/>
      <c r="Q558" s="255"/>
      <c r="R558" s="94"/>
      <c r="S558" s="254"/>
      <c r="T558" s="254"/>
      <c r="U558" s="254"/>
      <c r="V558" s="254"/>
      <c r="W558" s="254"/>
      <c r="X558" s="254"/>
      <c r="Y558" s="254"/>
      <c r="Z558" s="254"/>
      <c r="AA558" s="253" t="s">
        <v>151</v>
      </c>
      <c r="AB558" s="93"/>
    </row>
    <row r="559" spans="1:28" ht="19.5" customHeight="1" x14ac:dyDescent="0.15">
      <c r="A559" s="192"/>
      <c r="B559" s="193" t="s">
        <v>152</v>
      </c>
      <c r="C559" s="188"/>
      <c r="D559" s="188"/>
      <c r="E559" s="189" t="s">
        <v>184</v>
      </c>
      <c r="F559" s="240">
        <f>SUM(G559:AA559)</f>
        <v>1695.12</v>
      </c>
      <c r="G559" s="240">
        <f>G561+G579</f>
        <v>0</v>
      </c>
      <c r="H559" s="240">
        <f t="shared" ref="H559:AA559" si="282">H561+H579</f>
        <v>41.49</v>
      </c>
      <c r="I559" s="240">
        <f t="shared" si="282"/>
        <v>8.25</v>
      </c>
      <c r="J559" s="240">
        <f t="shared" si="282"/>
        <v>51.39</v>
      </c>
      <c r="K559" s="240">
        <f t="shared" si="282"/>
        <v>30.85</v>
      </c>
      <c r="L559" s="240">
        <f t="shared" si="282"/>
        <v>31.909999999999997</v>
      </c>
      <c r="M559" s="240">
        <f t="shared" si="282"/>
        <v>52.39</v>
      </c>
      <c r="N559" s="240">
        <f t="shared" si="282"/>
        <v>54.050000000000004</v>
      </c>
      <c r="O559" s="240">
        <f t="shared" si="282"/>
        <v>36.880000000000003</v>
      </c>
      <c r="P559" s="240">
        <f t="shared" si="282"/>
        <v>52.59</v>
      </c>
      <c r="Q559" s="240">
        <f t="shared" si="282"/>
        <v>119.38000000000001</v>
      </c>
      <c r="R559" s="240">
        <f t="shared" si="282"/>
        <v>214.94</v>
      </c>
      <c r="S559" s="240">
        <f t="shared" si="282"/>
        <v>351.04999999999995</v>
      </c>
      <c r="T559" s="240">
        <f t="shared" si="282"/>
        <v>308.86</v>
      </c>
      <c r="U559" s="240">
        <f t="shared" si="282"/>
        <v>147.55000000000001</v>
      </c>
      <c r="V559" s="240">
        <f t="shared" si="282"/>
        <v>85.53</v>
      </c>
      <c r="W559" s="240">
        <f t="shared" si="282"/>
        <v>42.54</v>
      </c>
      <c r="X559" s="240">
        <f t="shared" si="282"/>
        <v>48.400000000000006</v>
      </c>
      <c r="Y559" s="240">
        <f t="shared" si="282"/>
        <v>0.77</v>
      </c>
      <c r="Z559" s="240">
        <f t="shared" si="282"/>
        <v>6.16</v>
      </c>
      <c r="AA559" s="248">
        <f t="shared" si="282"/>
        <v>10.14</v>
      </c>
      <c r="AB559" s="93"/>
    </row>
    <row r="560" spans="1:28" ht="19.5" customHeight="1" x14ac:dyDescent="0.15">
      <c r="A560" s="194"/>
      <c r="B560" s="195"/>
      <c r="C560" s="191"/>
      <c r="D560" s="191"/>
      <c r="E560" s="189" t="s">
        <v>150</v>
      </c>
      <c r="F560" s="240">
        <f>SUM(G560:AA560)</f>
        <v>375.82600000000002</v>
      </c>
      <c r="G560" s="240">
        <f>G562+G580</f>
        <v>0</v>
      </c>
      <c r="H560" s="240">
        <f t="shared" ref="H560:AA560" si="283">H562+H580</f>
        <v>0</v>
      </c>
      <c r="I560" s="240">
        <f t="shared" si="283"/>
        <v>0.23100000000000001</v>
      </c>
      <c r="J560" s="240">
        <f t="shared" si="283"/>
        <v>3.113</v>
      </c>
      <c r="K560" s="240">
        <f t="shared" si="283"/>
        <v>3.25</v>
      </c>
      <c r="L560" s="240">
        <f t="shared" si="283"/>
        <v>4.0460000000000003</v>
      </c>
      <c r="M560" s="240">
        <f t="shared" si="283"/>
        <v>7.9619999999999997</v>
      </c>
      <c r="N560" s="240">
        <f t="shared" si="283"/>
        <v>10.741000000000001</v>
      </c>
      <c r="O560" s="240">
        <f t="shared" si="283"/>
        <v>8.7650000000000006</v>
      </c>
      <c r="P560" s="240">
        <f t="shared" si="283"/>
        <v>15.065</v>
      </c>
      <c r="Q560" s="240">
        <f t="shared" si="283"/>
        <v>37.247</v>
      </c>
      <c r="R560" s="240">
        <f t="shared" si="283"/>
        <v>50.059000000000005</v>
      </c>
      <c r="S560" s="240">
        <f t="shared" si="283"/>
        <v>76.193999999999988</v>
      </c>
      <c r="T560" s="240">
        <f t="shared" si="283"/>
        <v>70.050999999999988</v>
      </c>
      <c r="U560" s="240">
        <f t="shared" si="283"/>
        <v>36.656999999999989</v>
      </c>
      <c r="V560" s="240">
        <f t="shared" si="283"/>
        <v>23.565999999999999</v>
      </c>
      <c r="W560" s="240">
        <f t="shared" si="283"/>
        <v>11.581</v>
      </c>
      <c r="X560" s="240">
        <f t="shared" si="283"/>
        <v>12.708</v>
      </c>
      <c r="Y560" s="240">
        <f t="shared" si="283"/>
        <v>0.17699999999999999</v>
      </c>
      <c r="Z560" s="240">
        <f t="shared" si="283"/>
        <v>1.776</v>
      </c>
      <c r="AA560" s="248">
        <f t="shared" si="283"/>
        <v>2.637</v>
      </c>
      <c r="AB560" s="93"/>
    </row>
    <row r="561" spans="1:28" ht="19.5" customHeight="1" x14ac:dyDescent="0.15">
      <c r="A561" s="194"/>
      <c r="B561" s="196"/>
      <c r="C561" s="193" t="s">
        <v>152</v>
      </c>
      <c r="D561" s="188"/>
      <c r="E561" s="189" t="s">
        <v>184</v>
      </c>
      <c r="F561" s="240">
        <f t="shared" ref="F561:F592" si="284">SUM(G561:AA561)</f>
        <v>980.82</v>
      </c>
      <c r="G561" s="240">
        <f>G563+G577</f>
        <v>0</v>
      </c>
      <c r="H561" s="240">
        <f t="shared" ref="H561:J561" si="285">H563+H577</f>
        <v>38.190000000000005</v>
      </c>
      <c r="I561" s="240">
        <f t="shared" si="285"/>
        <v>1.8</v>
      </c>
      <c r="J561" s="240">
        <f t="shared" si="285"/>
        <v>13.829999999999998</v>
      </c>
      <c r="K561" s="240">
        <f>K563+K577</f>
        <v>23.37</v>
      </c>
      <c r="L561" s="240">
        <f t="shared" ref="L561:AA561" si="286">L563+L577</f>
        <v>26.81</v>
      </c>
      <c r="M561" s="240">
        <f t="shared" si="286"/>
        <v>43.77</v>
      </c>
      <c r="N561" s="240">
        <f t="shared" si="286"/>
        <v>43.92</v>
      </c>
      <c r="O561" s="240">
        <f t="shared" si="286"/>
        <v>28.060000000000002</v>
      </c>
      <c r="P561" s="240">
        <f t="shared" si="286"/>
        <v>47.35</v>
      </c>
      <c r="Q561" s="240">
        <f t="shared" si="286"/>
        <v>102.60000000000001</v>
      </c>
      <c r="R561" s="240">
        <f t="shared" si="286"/>
        <v>102</v>
      </c>
      <c r="S561" s="240">
        <f t="shared" si="286"/>
        <v>151.97999999999999</v>
      </c>
      <c r="T561" s="240">
        <f t="shared" si="286"/>
        <v>163.21</v>
      </c>
      <c r="U561" s="240">
        <f t="shared" si="286"/>
        <v>24.78</v>
      </c>
      <c r="V561" s="240">
        <f t="shared" si="286"/>
        <v>70.55</v>
      </c>
      <c r="W561" s="240">
        <f t="shared" si="286"/>
        <v>40.57</v>
      </c>
      <c r="X561" s="240">
        <f t="shared" si="286"/>
        <v>43.900000000000006</v>
      </c>
      <c r="Y561" s="240">
        <f t="shared" si="286"/>
        <v>0</v>
      </c>
      <c r="Z561" s="240">
        <f t="shared" si="286"/>
        <v>4.25</v>
      </c>
      <c r="AA561" s="248">
        <f t="shared" si="286"/>
        <v>9.8800000000000008</v>
      </c>
      <c r="AB561" s="93"/>
    </row>
    <row r="562" spans="1:28" ht="19.5" customHeight="1" x14ac:dyDescent="0.15">
      <c r="A562" s="194"/>
      <c r="B562" s="197"/>
      <c r="C562" s="197"/>
      <c r="D562" s="191"/>
      <c r="E562" s="189" t="s">
        <v>150</v>
      </c>
      <c r="F562" s="240">
        <f t="shared" si="284"/>
        <v>254.01499999999999</v>
      </c>
      <c r="G562" s="240">
        <f>G564+G578</f>
        <v>0</v>
      </c>
      <c r="H562" s="240">
        <f t="shared" ref="H562:AA562" si="287">H564+H578</f>
        <v>0</v>
      </c>
      <c r="I562" s="240">
        <f t="shared" si="287"/>
        <v>6.5000000000000002E-2</v>
      </c>
      <c r="J562" s="240">
        <f t="shared" si="287"/>
        <v>1.0459999999999998</v>
      </c>
      <c r="K562" s="240">
        <f t="shared" si="287"/>
        <v>2.6390000000000002</v>
      </c>
      <c r="L562" s="240">
        <f t="shared" si="287"/>
        <v>3.5870000000000002</v>
      </c>
      <c r="M562" s="240">
        <f t="shared" si="287"/>
        <v>7.0679999999999996</v>
      </c>
      <c r="N562" s="240">
        <f t="shared" si="287"/>
        <v>9.6110000000000007</v>
      </c>
      <c r="O562" s="240">
        <f t="shared" si="287"/>
        <v>7.63</v>
      </c>
      <c r="P562" s="240">
        <f t="shared" si="287"/>
        <v>14.366</v>
      </c>
      <c r="Q562" s="240">
        <f t="shared" si="287"/>
        <v>34.607999999999997</v>
      </c>
      <c r="R562" s="240">
        <f t="shared" si="287"/>
        <v>32.113000000000007</v>
      </c>
      <c r="S562" s="240">
        <f t="shared" si="287"/>
        <v>42.311</v>
      </c>
      <c r="T562" s="240">
        <f t="shared" si="287"/>
        <v>44.574999999999996</v>
      </c>
      <c r="U562" s="240">
        <f t="shared" si="287"/>
        <v>7.9690000000000003</v>
      </c>
      <c r="V562" s="240">
        <f t="shared" si="287"/>
        <v>19.875</v>
      </c>
      <c r="W562" s="240">
        <f t="shared" si="287"/>
        <v>11.07</v>
      </c>
      <c r="X562" s="240">
        <f t="shared" si="287"/>
        <v>11.621</v>
      </c>
      <c r="Y562" s="240">
        <f t="shared" si="287"/>
        <v>0</v>
      </c>
      <c r="Z562" s="240">
        <f t="shared" si="287"/>
        <v>1.292</v>
      </c>
      <c r="AA562" s="248">
        <f t="shared" si="287"/>
        <v>2.569</v>
      </c>
      <c r="AB562" s="93"/>
    </row>
    <row r="563" spans="1:28" ht="19.5" customHeight="1" x14ac:dyDescent="0.15">
      <c r="A563" s="194"/>
      <c r="B563" s="198"/>
      <c r="C563" s="189"/>
      <c r="D563" s="189" t="s">
        <v>153</v>
      </c>
      <c r="E563" s="189" t="s">
        <v>184</v>
      </c>
      <c r="F563" s="240">
        <f>SUM(G563:AA563)</f>
        <v>977.79999999999984</v>
      </c>
      <c r="G563" s="240">
        <f>SUM(G565,G567,G569,G571,G573,G575)</f>
        <v>0</v>
      </c>
      <c r="H563" s="240">
        <f t="shared" ref="H563" si="288">SUM(H565,H567,H569,H571,H573,H575)</f>
        <v>38.190000000000005</v>
      </c>
      <c r="I563" s="240">
        <f>SUM(I565,I567,I569,I571,I573,I575)</f>
        <v>1.8</v>
      </c>
      <c r="J563" s="240">
        <f t="shared" ref="J563" si="289">SUM(J565,J567,J569,J571,J573,J575)</f>
        <v>13.829999999999998</v>
      </c>
      <c r="K563" s="240">
        <f>SUM(K565,K567,K569,K571,K573,K575)</f>
        <v>23.07</v>
      </c>
      <c r="L563" s="240">
        <f t="shared" ref="L563:V563" si="290">SUM(L565,L567,L569,L571,L573,L575)</f>
        <v>25.84</v>
      </c>
      <c r="M563" s="240">
        <f t="shared" si="290"/>
        <v>43.67</v>
      </c>
      <c r="N563" s="240">
        <f t="shared" si="290"/>
        <v>43.92</v>
      </c>
      <c r="O563" s="240">
        <f t="shared" si="290"/>
        <v>28.060000000000002</v>
      </c>
      <c r="P563" s="240">
        <f t="shared" si="290"/>
        <v>47.35</v>
      </c>
      <c r="Q563" s="240">
        <f t="shared" si="290"/>
        <v>102.37</v>
      </c>
      <c r="R563" s="240">
        <f t="shared" si="290"/>
        <v>101.71</v>
      </c>
      <c r="S563" s="240">
        <f t="shared" si="290"/>
        <v>151.26</v>
      </c>
      <c r="T563" s="240">
        <f t="shared" si="290"/>
        <v>162.80000000000001</v>
      </c>
      <c r="U563" s="240">
        <f t="shared" si="290"/>
        <v>24.78</v>
      </c>
      <c r="V563" s="240">
        <f t="shared" si="290"/>
        <v>70.55</v>
      </c>
      <c r="W563" s="240">
        <f>SUM(W565,W567,W569,W571,W573,W575)</f>
        <v>40.57</v>
      </c>
      <c r="X563" s="240">
        <f t="shared" ref="X563:AA563" si="291">SUM(X565,X567,X569,X571,X573,X575)</f>
        <v>43.900000000000006</v>
      </c>
      <c r="Y563" s="240">
        <f t="shared" si="291"/>
        <v>0</v>
      </c>
      <c r="Z563" s="240">
        <f t="shared" si="291"/>
        <v>4.25</v>
      </c>
      <c r="AA563" s="248">
        <f t="shared" si="291"/>
        <v>9.8800000000000008</v>
      </c>
      <c r="AB563" s="93"/>
    </row>
    <row r="564" spans="1:28" ht="19.5" customHeight="1" x14ac:dyDescent="0.15">
      <c r="A564" s="194"/>
      <c r="B564" s="198" t="s">
        <v>154</v>
      </c>
      <c r="C564" s="198"/>
      <c r="D564" s="198"/>
      <c r="E564" s="189" t="s">
        <v>150</v>
      </c>
      <c r="F564" s="240">
        <f t="shared" si="284"/>
        <v>253.435</v>
      </c>
      <c r="G564" s="240">
        <f>SUM(G566,G568,G570,G572,G574,G576)</f>
        <v>0</v>
      </c>
      <c r="H564" s="240">
        <f t="shared" ref="H564:AA564" si="292">SUM(H566,H568,H570,H572,H574,H576)</f>
        <v>0</v>
      </c>
      <c r="I564" s="240">
        <f t="shared" si="292"/>
        <v>6.5000000000000002E-2</v>
      </c>
      <c r="J564" s="240">
        <f t="shared" si="292"/>
        <v>1.0459999999999998</v>
      </c>
      <c r="K564" s="240">
        <f t="shared" si="292"/>
        <v>2.6180000000000003</v>
      </c>
      <c r="L564" s="240">
        <f t="shared" si="292"/>
        <v>3.4930000000000003</v>
      </c>
      <c r="M564" s="240">
        <f t="shared" si="292"/>
        <v>7.0459999999999994</v>
      </c>
      <c r="N564" s="240">
        <f t="shared" si="292"/>
        <v>9.6110000000000007</v>
      </c>
      <c r="O564" s="240">
        <f t="shared" si="292"/>
        <v>7.63</v>
      </c>
      <c r="P564" s="240">
        <f t="shared" si="292"/>
        <v>14.366</v>
      </c>
      <c r="Q564" s="240">
        <f t="shared" si="292"/>
        <v>34.545999999999999</v>
      </c>
      <c r="R564" s="240">
        <f t="shared" si="292"/>
        <v>32.032000000000004</v>
      </c>
      <c r="S564" s="240">
        <f t="shared" si="292"/>
        <v>42.109000000000002</v>
      </c>
      <c r="T564" s="240">
        <f t="shared" si="292"/>
        <v>44.476999999999997</v>
      </c>
      <c r="U564" s="240">
        <f t="shared" si="292"/>
        <v>7.9690000000000003</v>
      </c>
      <c r="V564" s="240">
        <f t="shared" si="292"/>
        <v>19.875</v>
      </c>
      <c r="W564" s="240">
        <f t="shared" si="292"/>
        <v>11.07</v>
      </c>
      <c r="X564" s="240">
        <f t="shared" si="292"/>
        <v>11.621</v>
      </c>
      <c r="Y564" s="240">
        <f t="shared" si="292"/>
        <v>0</v>
      </c>
      <c r="Z564" s="240">
        <f t="shared" si="292"/>
        <v>1.292</v>
      </c>
      <c r="AA564" s="248">
        <f t="shared" si="292"/>
        <v>2.569</v>
      </c>
      <c r="AB564" s="93"/>
    </row>
    <row r="565" spans="1:28" ht="19.5" customHeight="1" x14ac:dyDescent="0.15">
      <c r="A565" s="194" t="s">
        <v>155</v>
      </c>
      <c r="B565" s="198"/>
      <c r="C565" s="198" t="s">
        <v>10</v>
      </c>
      <c r="D565" s="189" t="s">
        <v>156</v>
      </c>
      <c r="E565" s="189" t="s">
        <v>184</v>
      </c>
      <c r="F565" s="240">
        <f t="shared" si="284"/>
        <v>327.39</v>
      </c>
      <c r="G565" s="240">
        <v>0</v>
      </c>
      <c r="H565" s="240">
        <v>5.56</v>
      </c>
      <c r="I565" s="240">
        <v>1.46</v>
      </c>
      <c r="J565" s="240">
        <v>2.27</v>
      </c>
      <c r="K565" s="240">
        <v>5.12</v>
      </c>
      <c r="L565" s="240">
        <v>4.3600000000000003</v>
      </c>
      <c r="M565" s="240">
        <v>8.5</v>
      </c>
      <c r="N565" s="240">
        <v>19.82</v>
      </c>
      <c r="O565" s="240">
        <v>18.420000000000002</v>
      </c>
      <c r="P565" s="240">
        <v>34.96</v>
      </c>
      <c r="Q565" s="240">
        <v>80.349999999999994</v>
      </c>
      <c r="R565" s="240">
        <v>57.4</v>
      </c>
      <c r="S565" s="240">
        <v>38.520000000000003</v>
      </c>
      <c r="T565" s="240">
        <v>24.76</v>
      </c>
      <c r="U565" s="240">
        <v>10.210000000000001</v>
      </c>
      <c r="V565" s="240">
        <v>9.57</v>
      </c>
      <c r="W565" s="240">
        <v>3.48</v>
      </c>
      <c r="X565" s="240">
        <v>1.38</v>
      </c>
      <c r="Y565" s="240">
        <v>0</v>
      </c>
      <c r="Z565" s="240">
        <v>1.25</v>
      </c>
      <c r="AA565" s="248">
        <v>0</v>
      </c>
      <c r="AB565" s="93"/>
    </row>
    <row r="566" spans="1:28" ht="19.5" customHeight="1" x14ac:dyDescent="0.15">
      <c r="A566" s="194"/>
      <c r="B566" s="198"/>
      <c r="C566" s="198"/>
      <c r="D566" s="198"/>
      <c r="E566" s="189" t="s">
        <v>150</v>
      </c>
      <c r="F566" s="240">
        <f t="shared" si="284"/>
        <v>114.74800000000002</v>
      </c>
      <c r="G566" s="240">
        <v>0</v>
      </c>
      <c r="H566" s="240">
        <v>0</v>
      </c>
      <c r="I566" s="240">
        <v>6.5000000000000002E-2</v>
      </c>
      <c r="J566" s="240">
        <v>0.27300000000000002</v>
      </c>
      <c r="K566" s="240">
        <v>0.871</v>
      </c>
      <c r="L566" s="240">
        <v>0.91700000000000004</v>
      </c>
      <c r="M566" s="240">
        <v>2.1280000000000001</v>
      </c>
      <c r="N566" s="240">
        <v>5.7530000000000001</v>
      </c>
      <c r="O566" s="240">
        <v>5.8959999999999999</v>
      </c>
      <c r="P566" s="240">
        <v>11.888</v>
      </c>
      <c r="Q566" s="240">
        <v>29.683</v>
      </c>
      <c r="R566" s="240">
        <v>21.8</v>
      </c>
      <c r="S566" s="240">
        <v>15.032999999999999</v>
      </c>
      <c r="T566" s="240">
        <v>9.8940000000000001</v>
      </c>
      <c r="U566" s="240">
        <v>4.12</v>
      </c>
      <c r="V566" s="240">
        <v>3.9220000000000002</v>
      </c>
      <c r="W566" s="240">
        <v>1.427</v>
      </c>
      <c r="X566" s="240">
        <v>0.56599999999999995</v>
      </c>
      <c r="Y566" s="240">
        <v>0</v>
      </c>
      <c r="Z566" s="240">
        <v>0.51200000000000001</v>
      </c>
      <c r="AA566" s="248">
        <v>0</v>
      </c>
      <c r="AB566" s="93"/>
    </row>
    <row r="567" spans="1:28" ht="19.5" customHeight="1" x14ac:dyDescent="0.15">
      <c r="A567" s="194"/>
      <c r="B567" s="198"/>
      <c r="C567" s="198"/>
      <c r="D567" s="189" t="s">
        <v>157</v>
      </c>
      <c r="E567" s="189" t="s">
        <v>184</v>
      </c>
      <c r="F567" s="240">
        <f t="shared" si="284"/>
        <v>17.149999999999999</v>
      </c>
      <c r="G567" s="240">
        <v>0</v>
      </c>
      <c r="H567" s="240">
        <v>0</v>
      </c>
      <c r="I567" s="240">
        <v>0</v>
      </c>
      <c r="J567" s="240">
        <v>0</v>
      </c>
      <c r="K567" s="240">
        <v>0</v>
      </c>
      <c r="L567" s="240">
        <v>0</v>
      </c>
      <c r="M567" s="240">
        <v>0.33</v>
      </c>
      <c r="N567" s="240">
        <v>0</v>
      </c>
      <c r="O567" s="240">
        <v>0</v>
      </c>
      <c r="P567" s="240">
        <v>0</v>
      </c>
      <c r="Q567" s="240">
        <v>0</v>
      </c>
      <c r="R567" s="240">
        <v>1.72</v>
      </c>
      <c r="S567" s="240">
        <v>0.73</v>
      </c>
      <c r="T567" s="240">
        <v>14.37</v>
      </c>
      <c r="U567" s="240">
        <v>0</v>
      </c>
      <c r="V567" s="240">
        <v>0</v>
      </c>
      <c r="W567" s="240">
        <v>0</v>
      </c>
      <c r="X567" s="240">
        <v>0</v>
      </c>
      <c r="Y567" s="240">
        <v>0</v>
      </c>
      <c r="Z567" s="240">
        <v>0</v>
      </c>
      <c r="AA567" s="248">
        <v>0</v>
      </c>
      <c r="AB567" s="93"/>
    </row>
    <row r="568" spans="1:28" ht="19.5" customHeight="1" x14ac:dyDescent="0.15">
      <c r="A568" s="194"/>
      <c r="B568" s="198"/>
      <c r="C568" s="198"/>
      <c r="D568" s="198"/>
      <c r="E568" s="189" t="s">
        <v>150</v>
      </c>
      <c r="F568" s="240">
        <f t="shared" si="284"/>
        <v>4.2110000000000003</v>
      </c>
      <c r="G568" s="240">
        <v>0</v>
      </c>
      <c r="H568" s="240">
        <v>0</v>
      </c>
      <c r="I568" s="240">
        <v>0</v>
      </c>
      <c r="J568" s="240">
        <v>0</v>
      </c>
      <c r="K568" s="240">
        <v>0</v>
      </c>
      <c r="L568" s="240">
        <v>0</v>
      </c>
      <c r="M568" s="240">
        <v>4.5999999999999999E-2</v>
      </c>
      <c r="N568" s="240">
        <v>0</v>
      </c>
      <c r="O568" s="240">
        <v>0</v>
      </c>
      <c r="P568" s="240">
        <v>0</v>
      </c>
      <c r="Q568" s="240">
        <v>0</v>
      </c>
      <c r="R568" s="240">
        <v>0.39600000000000002</v>
      </c>
      <c r="S568" s="240">
        <v>0.17599999999999999</v>
      </c>
      <c r="T568" s="240">
        <v>3.593</v>
      </c>
      <c r="U568" s="240">
        <v>0</v>
      </c>
      <c r="V568" s="240">
        <v>0</v>
      </c>
      <c r="W568" s="240">
        <v>0</v>
      </c>
      <c r="X568" s="240">
        <v>0</v>
      </c>
      <c r="Y568" s="240">
        <v>0</v>
      </c>
      <c r="Z568" s="240">
        <v>0</v>
      </c>
      <c r="AA568" s="248">
        <v>0</v>
      </c>
      <c r="AB568" s="93"/>
    </row>
    <row r="569" spans="1:28" ht="19.5" customHeight="1" x14ac:dyDescent="0.15">
      <c r="A569" s="194"/>
      <c r="B569" s="198" t="s">
        <v>158</v>
      </c>
      <c r="C569" s="198" t="s">
        <v>159</v>
      </c>
      <c r="D569" s="189" t="s">
        <v>160</v>
      </c>
      <c r="E569" s="189" t="s">
        <v>184</v>
      </c>
      <c r="F569" s="240">
        <f>SUM(G569:AA569)</f>
        <v>623.48</v>
      </c>
      <c r="G569" s="240">
        <v>0</v>
      </c>
      <c r="H569" s="240">
        <v>31.85</v>
      </c>
      <c r="I569" s="240">
        <v>0</v>
      </c>
      <c r="J569" s="240">
        <v>10.93</v>
      </c>
      <c r="K569" s="240">
        <v>17.309999999999999</v>
      </c>
      <c r="L569" s="240">
        <v>21.48</v>
      </c>
      <c r="M569" s="240">
        <v>34.840000000000003</v>
      </c>
      <c r="N569" s="240">
        <v>24.1</v>
      </c>
      <c r="O569" s="240">
        <v>9.64</v>
      </c>
      <c r="P569" s="240">
        <v>12.39</v>
      </c>
      <c r="Q569" s="240">
        <v>21.59</v>
      </c>
      <c r="R569" s="240">
        <v>41.63</v>
      </c>
      <c r="S569" s="240">
        <v>111.37</v>
      </c>
      <c r="T569" s="240">
        <v>122.54</v>
      </c>
      <c r="U569" s="240">
        <v>12.95</v>
      </c>
      <c r="V569" s="240">
        <v>58.37</v>
      </c>
      <c r="W569" s="240">
        <v>37.090000000000003</v>
      </c>
      <c r="X569" s="240">
        <v>42.52</v>
      </c>
      <c r="Y569" s="240">
        <v>0</v>
      </c>
      <c r="Z569" s="240">
        <v>3</v>
      </c>
      <c r="AA569" s="248">
        <v>9.8800000000000008</v>
      </c>
      <c r="AB569" s="93"/>
    </row>
    <row r="570" spans="1:28" ht="19.5" customHeight="1" x14ac:dyDescent="0.15">
      <c r="A570" s="194"/>
      <c r="B570" s="198"/>
      <c r="C570" s="198"/>
      <c r="D570" s="198"/>
      <c r="E570" s="189" t="s">
        <v>150</v>
      </c>
      <c r="F570" s="240">
        <f t="shared" si="284"/>
        <v>132.30500000000001</v>
      </c>
      <c r="G570" s="240">
        <v>0</v>
      </c>
      <c r="H570" s="240">
        <v>0</v>
      </c>
      <c r="I570" s="240">
        <v>0</v>
      </c>
      <c r="J570" s="240">
        <v>0.76500000000000001</v>
      </c>
      <c r="K570" s="240">
        <v>1.7310000000000001</v>
      </c>
      <c r="L570" s="240">
        <v>2.5760000000000001</v>
      </c>
      <c r="M570" s="240">
        <v>4.8719999999999999</v>
      </c>
      <c r="N570" s="240">
        <v>3.8580000000000001</v>
      </c>
      <c r="O570" s="240">
        <v>1.734</v>
      </c>
      <c r="P570" s="240">
        <v>2.4780000000000002</v>
      </c>
      <c r="Q570" s="240">
        <v>4.75</v>
      </c>
      <c r="R570" s="240">
        <v>9.5760000000000005</v>
      </c>
      <c r="S570" s="240">
        <v>26.721</v>
      </c>
      <c r="T570" s="240">
        <v>30.663</v>
      </c>
      <c r="U570" s="240">
        <v>3.3639999999999999</v>
      </c>
      <c r="V570" s="240">
        <v>15.17</v>
      </c>
      <c r="W570" s="240">
        <v>9.6430000000000007</v>
      </c>
      <c r="X570" s="240">
        <v>11.055</v>
      </c>
      <c r="Y570" s="240">
        <v>0</v>
      </c>
      <c r="Z570" s="240">
        <v>0.78</v>
      </c>
      <c r="AA570" s="248">
        <v>2.569</v>
      </c>
      <c r="AB570" s="93"/>
    </row>
    <row r="571" spans="1:28" ht="19.5" customHeight="1" x14ac:dyDescent="0.15">
      <c r="A571" s="194"/>
      <c r="B571" s="198"/>
      <c r="C571" s="198"/>
      <c r="D571" s="189" t="s">
        <v>161</v>
      </c>
      <c r="E571" s="189" t="s">
        <v>184</v>
      </c>
      <c r="F571" s="240">
        <f t="shared" si="284"/>
        <v>2.29</v>
      </c>
      <c r="G571" s="240">
        <v>0</v>
      </c>
      <c r="H571" s="240">
        <v>0.78</v>
      </c>
      <c r="I571" s="240">
        <v>0.34</v>
      </c>
      <c r="J571" s="240">
        <v>0.53</v>
      </c>
      <c r="K571" s="240">
        <v>0.64</v>
      </c>
      <c r="L571" s="240">
        <v>0</v>
      </c>
      <c r="M571" s="240">
        <v>0</v>
      </c>
      <c r="N571" s="240">
        <v>0</v>
      </c>
      <c r="O571" s="240">
        <v>0</v>
      </c>
      <c r="P571" s="240">
        <v>0</v>
      </c>
      <c r="Q571" s="240">
        <v>0</v>
      </c>
      <c r="R571" s="240">
        <v>0</v>
      </c>
      <c r="S571" s="240">
        <v>0</v>
      </c>
      <c r="T571" s="240">
        <v>0</v>
      </c>
      <c r="U571" s="240">
        <v>0</v>
      </c>
      <c r="V571" s="240">
        <v>0</v>
      </c>
      <c r="W571" s="240">
        <v>0</v>
      </c>
      <c r="X571" s="240">
        <v>0</v>
      </c>
      <c r="Y571" s="240">
        <v>0</v>
      </c>
      <c r="Z571" s="240">
        <v>0</v>
      </c>
      <c r="AA571" s="248">
        <v>0</v>
      </c>
      <c r="AB571" s="93"/>
    </row>
    <row r="572" spans="1:28" ht="19.5" customHeight="1" x14ac:dyDescent="0.15">
      <c r="A572" s="194"/>
      <c r="B572" s="198"/>
      <c r="C572" s="198"/>
      <c r="D572" s="198"/>
      <c r="E572" s="189" t="s">
        <v>150</v>
      </c>
      <c r="F572" s="240">
        <f t="shared" si="284"/>
        <v>2.3E-2</v>
      </c>
      <c r="G572" s="240">
        <v>0</v>
      </c>
      <c r="H572" s="240">
        <v>0</v>
      </c>
      <c r="I572" s="240">
        <v>0</v>
      </c>
      <c r="J572" s="240">
        <v>7.0000000000000001E-3</v>
      </c>
      <c r="K572" s="240">
        <v>1.6E-2</v>
      </c>
      <c r="L572" s="240">
        <v>0</v>
      </c>
      <c r="M572" s="240">
        <v>0</v>
      </c>
      <c r="N572" s="240">
        <v>0</v>
      </c>
      <c r="O572" s="240">
        <v>0</v>
      </c>
      <c r="P572" s="240">
        <v>0</v>
      </c>
      <c r="Q572" s="240">
        <v>0</v>
      </c>
      <c r="R572" s="240">
        <v>0</v>
      </c>
      <c r="S572" s="240">
        <v>0</v>
      </c>
      <c r="T572" s="240">
        <v>0</v>
      </c>
      <c r="U572" s="240">
        <v>0</v>
      </c>
      <c r="V572" s="240">
        <v>0</v>
      </c>
      <c r="W572" s="240">
        <v>0</v>
      </c>
      <c r="X572" s="240">
        <v>0</v>
      </c>
      <c r="Y572" s="240">
        <v>0</v>
      </c>
      <c r="Z572" s="240">
        <v>0</v>
      </c>
      <c r="AA572" s="248">
        <v>0</v>
      </c>
      <c r="AB572" s="93"/>
    </row>
    <row r="573" spans="1:28" ht="19.5" customHeight="1" x14ac:dyDescent="0.15">
      <c r="A573" s="194"/>
      <c r="B573" s="198"/>
      <c r="C573" s="198" t="s">
        <v>162</v>
      </c>
      <c r="D573" s="189" t="s">
        <v>163</v>
      </c>
      <c r="E573" s="189" t="s">
        <v>184</v>
      </c>
      <c r="F573" s="240">
        <f t="shared" si="284"/>
        <v>7.3899999999999988</v>
      </c>
      <c r="G573" s="240">
        <v>0</v>
      </c>
      <c r="H573" s="240">
        <v>0</v>
      </c>
      <c r="I573" s="240">
        <v>0</v>
      </c>
      <c r="J573" s="240">
        <v>0</v>
      </c>
      <c r="K573" s="240">
        <v>0</v>
      </c>
      <c r="L573" s="240">
        <v>0</v>
      </c>
      <c r="M573" s="240">
        <v>0</v>
      </c>
      <c r="N573" s="240">
        <v>0</v>
      </c>
      <c r="O573" s="240">
        <v>0</v>
      </c>
      <c r="P573" s="240">
        <v>0</v>
      </c>
      <c r="Q573" s="240">
        <v>0.43</v>
      </c>
      <c r="R573" s="240">
        <v>0.96</v>
      </c>
      <c r="S573" s="240">
        <v>0.64</v>
      </c>
      <c r="T573" s="240">
        <v>1.1299999999999999</v>
      </c>
      <c r="U573" s="240">
        <v>1.62</v>
      </c>
      <c r="V573" s="240">
        <v>2.61</v>
      </c>
      <c r="W573" s="240">
        <v>0</v>
      </c>
      <c r="X573" s="240">
        <v>0</v>
      </c>
      <c r="Y573" s="240">
        <v>0</v>
      </c>
      <c r="Z573" s="240">
        <v>0</v>
      </c>
      <c r="AA573" s="248">
        <v>0</v>
      </c>
      <c r="AB573" s="93"/>
    </row>
    <row r="574" spans="1:28" ht="19.5" customHeight="1" x14ac:dyDescent="0.15">
      <c r="A574" s="194"/>
      <c r="B574" s="198" t="s">
        <v>20</v>
      </c>
      <c r="C574" s="198"/>
      <c r="D574" s="198"/>
      <c r="E574" s="189" t="s">
        <v>150</v>
      </c>
      <c r="F574" s="240">
        <f t="shared" si="284"/>
        <v>2.1469999999999998</v>
      </c>
      <c r="G574" s="240">
        <v>0</v>
      </c>
      <c r="H574" s="240">
        <v>0</v>
      </c>
      <c r="I574" s="240">
        <v>0</v>
      </c>
      <c r="J574" s="240">
        <v>0</v>
      </c>
      <c r="K574" s="240">
        <v>0</v>
      </c>
      <c r="L574" s="240">
        <v>0</v>
      </c>
      <c r="M574" s="240">
        <v>0</v>
      </c>
      <c r="N574" s="240">
        <v>0</v>
      </c>
      <c r="O574" s="240">
        <v>0</v>
      </c>
      <c r="P574" s="240">
        <v>0</v>
      </c>
      <c r="Q574" s="240">
        <v>0.113</v>
      </c>
      <c r="R574" s="240">
        <v>0.26</v>
      </c>
      <c r="S574" s="240">
        <v>0.17899999999999999</v>
      </c>
      <c r="T574" s="240">
        <v>0.32700000000000001</v>
      </c>
      <c r="U574" s="240">
        <v>0.48499999999999999</v>
      </c>
      <c r="V574" s="240">
        <v>0.78300000000000003</v>
      </c>
      <c r="W574" s="240">
        <v>0</v>
      </c>
      <c r="X574" s="240">
        <v>0</v>
      </c>
      <c r="Y574" s="240">
        <v>0</v>
      </c>
      <c r="Z574" s="240">
        <v>0</v>
      </c>
      <c r="AA574" s="248">
        <v>0</v>
      </c>
      <c r="AB574" s="93"/>
    </row>
    <row r="575" spans="1:28" ht="19.5" customHeight="1" x14ac:dyDescent="0.15">
      <c r="A575" s="194"/>
      <c r="B575" s="198"/>
      <c r="C575" s="198"/>
      <c r="D575" s="189" t="s">
        <v>164</v>
      </c>
      <c r="E575" s="189" t="s">
        <v>184</v>
      </c>
      <c r="F575" s="240">
        <f t="shared" si="284"/>
        <v>0.1</v>
      </c>
      <c r="G575" s="240">
        <v>0</v>
      </c>
      <c r="H575" s="240">
        <v>0</v>
      </c>
      <c r="I575" s="240">
        <v>0</v>
      </c>
      <c r="J575" s="240">
        <v>0.1</v>
      </c>
      <c r="K575" s="240">
        <v>0</v>
      </c>
      <c r="L575" s="240">
        <v>0</v>
      </c>
      <c r="M575" s="240">
        <v>0</v>
      </c>
      <c r="N575" s="240">
        <v>0</v>
      </c>
      <c r="O575" s="240">
        <v>0</v>
      </c>
      <c r="P575" s="240">
        <v>0</v>
      </c>
      <c r="Q575" s="240">
        <v>0</v>
      </c>
      <c r="R575" s="240">
        <v>0</v>
      </c>
      <c r="S575" s="240">
        <v>0</v>
      </c>
      <c r="T575" s="240">
        <v>0</v>
      </c>
      <c r="U575" s="240">
        <v>0</v>
      </c>
      <c r="V575" s="240">
        <v>0</v>
      </c>
      <c r="W575" s="240">
        <v>0</v>
      </c>
      <c r="X575" s="240">
        <v>0</v>
      </c>
      <c r="Y575" s="240">
        <v>0</v>
      </c>
      <c r="Z575" s="240">
        <v>0</v>
      </c>
      <c r="AA575" s="248">
        <v>0</v>
      </c>
      <c r="AB575" s="93"/>
    </row>
    <row r="576" spans="1:28" ht="19.5" customHeight="1" x14ac:dyDescent="0.15">
      <c r="A576" s="194" t="s">
        <v>227</v>
      </c>
      <c r="B576" s="198"/>
      <c r="C576" s="198"/>
      <c r="D576" s="198"/>
      <c r="E576" s="189" t="s">
        <v>150</v>
      </c>
      <c r="F576" s="240">
        <f t="shared" si="284"/>
        <v>1E-3</v>
      </c>
      <c r="G576" s="240">
        <v>0</v>
      </c>
      <c r="H576" s="240">
        <v>0</v>
      </c>
      <c r="I576" s="240">
        <v>0</v>
      </c>
      <c r="J576" s="240">
        <v>1E-3</v>
      </c>
      <c r="K576" s="240">
        <v>0</v>
      </c>
      <c r="L576" s="240">
        <v>0</v>
      </c>
      <c r="M576" s="240">
        <v>0</v>
      </c>
      <c r="N576" s="240">
        <v>0</v>
      </c>
      <c r="O576" s="240">
        <v>0</v>
      </c>
      <c r="P576" s="240">
        <v>0</v>
      </c>
      <c r="Q576" s="240">
        <v>0</v>
      </c>
      <c r="R576" s="240">
        <v>0</v>
      </c>
      <c r="S576" s="240">
        <v>0</v>
      </c>
      <c r="T576" s="240">
        <v>0</v>
      </c>
      <c r="U576" s="240">
        <v>0</v>
      </c>
      <c r="V576" s="240">
        <v>0</v>
      </c>
      <c r="W576" s="240">
        <v>0</v>
      </c>
      <c r="X576" s="240">
        <v>0</v>
      </c>
      <c r="Y576" s="240">
        <v>0</v>
      </c>
      <c r="Z576" s="240">
        <v>0</v>
      </c>
      <c r="AA576" s="248">
        <v>0</v>
      </c>
      <c r="AB576" s="93"/>
    </row>
    <row r="577" spans="1:28" ht="19.5" customHeight="1" x14ac:dyDescent="0.15">
      <c r="A577" s="194"/>
      <c r="B577" s="197"/>
      <c r="C577" s="193" t="s">
        <v>165</v>
      </c>
      <c r="D577" s="188"/>
      <c r="E577" s="189" t="s">
        <v>184</v>
      </c>
      <c r="F577" s="240">
        <f t="shared" si="284"/>
        <v>3.0200000000000005</v>
      </c>
      <c r="G577" s="240">
        <v>0</v>
      </c>
      <c r="H577" s="240">
        <v>0</v>
      </c>
      <c r="I577" s="240">
        <v>0</v>
      </c>
      <c r="J577" s="240">
        <v>0</v>
      </c>
      <c r="K577" s="240">
        <v>0.3</v>
      </c>
      <c r="L577" s="240">
        <v>0.97</v>
      </c>
      <c r="M577" s="240">
        <v>0.1</v>
      </c>
      <c r="N577" s="240">
        <v>0</v>
      </c>
      <c r="O577" s="240">
        <v>0</v>
      </c>
      <c r="P577" s="240">
        <v>0</v>
      </c>
      <c r="Q577" s="240">
        <v>0.23</v>
      </c>
      <c r="R577" s="240">
        <v>0.28999999999999998</v>
      </c>
      <c r="S577" s="240">
        <v>0.72</v>
      </c>
      <c r="T577" s="240">
        <v>0.41</v>
      </c>
      <c r="U577" s="240">
        <v>0</v>
      </c>
      <c r="V577" s="240">
        <v>0</v>
      </c>
      <c r="W577" s="240">
        <v>0</v>
      </c>
      <c r="X577" s="240">
        <v>0</v>
      </c>
      <c r="Y577" s="240">
        <v>0</v>
      </c>
      <c r="Z577" s="240">
        <v>0</v>
      </c>
      <c r="AA577" s="248">
        <v>0</v>
      </c>
      <c r="AB577" s="93"/>
    </row>
    <row r="578" spans="1:28" ht="19.5" customHeight="1" x14ac:dyDescent="0.15">
      <c r="A578" s="194"/>
      <c r="B578" s="197"/>
      <c r="C578" s="197"/>
      <c r="D578" s="191"/>
      <c r="E578" s="189" t="s">
        <v>150</v>
      </c>
      <c r="F578" s="240">
        <f t="shared" si="284"/>
        <v>0.58000000000000007</v>
      </c>
      <c r="G578" s="240">
        <v>0</v>
      </c>
      <c r="H578" s="240">
        <v>0</v>
      </c>
      <c r="I578" s="240">
        <v>0</v>
      </c>
      <c r="J578" s="240">
        <v>0</v>
      </c>
      <c r="K578" s="240">
        <v>2.1000000000000001E-2</v>
      </c>
      <c r="L578" s="240">
        <v>9.4E-2</v>
      </c>
      <c r="M578" s="240">
        <v>2.1999999999999999E-2</v>
      </c>
      <c r="N578" s="240">
        <v>0</v>
      </c>
      <c r="O578" s="240">
        <v>0</v>
      </c>
      <c r="P578" s="240">
        <v>0</v>
      </c>
      <c r="Q578" s="240">
        <v>6.2E-2</v>
      </c>
      <c r="R578" s="240">
        <v>8.1000000000000003E-2</v>
      </c>
      <c r="S578" s="240">
        <v>0.20200000000000001</v>
      </c>
      <c r="T578" s="240">
        <v>9.8000000000000004E-2</v>
      </c>
      <c r="U578" s="240">
        <v>0</v>
      </c>
      <c r="V578" s="240">
        <v>0</v>
      </c>
      <c r="W578" s="240">
        <v>0</v>
      </c>
      <c r="X578" s="240">
        <v>0</v>
      </c>
      <c r="Y578" s="240">
        <v>0</v>
      </c>
      <c r="Z578" s="240">
        <v>0</v>
      </c>
      <c r="AA578" s="248">
        <v>0</v>
      </c>
      <c r="AB578" s="93"/>
    </row>
    <row r="579" spans="1:28" ht="19.5" customHeight="1" x14ac:dyDescent="0.15">
      <c r="A579" s="194"/>
      <c r="B579" s="196"/>
      <c r="C579" s="193" t="s">
        <v>152</v>
      </c>
      <c r="D579" s="188"/>
      <c r="E579" s="189" t="s">
        <v>184</v>
      </c>
      <c r="F579" s="240">
        <f t="shared" si="284"/>
        <v>714.3</v>
      </c>
      <c r="G579" s="240">
        <f>G581+G591</f>
        <v>0</v>
      </c>
      <c r="H579" s="240">
        <f t="shared" ref="H579:AA579" si="293">H581+H591</f>
        <v>3.3000000000000003</v>
      </c>
      <c r="I579" s="240">
        <f t="shared" si="293"/>
        <v>6.45</v>
      </c>
      <c r="J579" s="240">
        <f t="shared" si="293"/>
        <v>37.56</v>
      </c>
      <c r="K579" s="240">
        <f t="shared" si="293"/>
        <v>7.48</v>
      </c>
      <c r="L579" s="240">
        <f t="shared" si="293"/>
        <v>5.0999999999999996</v>
      </c>
      <c r="M579" s="240">
        <f t="shared" si="293"/>
        <v>8.6199999999999992</v>
      </c>
      <c r="N579" s="240">
        <f t="shared" si="293"/>
        <v>10.130000000000001</v>
      </c>
      <c r="O579" s="240">
        <f t="shared" si="293"/>
        <v>8.82</v>
      </c>
      <c r="P579" s="240">
        <f t="shared" si="293"/>
        <v>5.24</v>
      </c>
      <c r="Q579" s="240">
        <f t="shared" si="293"/>
        <v>16.78</v>
      </c>
      <c r="R579" s="240">
        <f t="shared" si="293"/>
        <v>112.94</v>
      </c>
      <c r="S579" s="240">
        <f t="shared" si="293"/>
        <v>199.07</v>
      </c>
      <c r="T579" s="240">
        <f t="shared" si="293"/>
        <v>145.65</v>
      </c>
      <c r="U579" s="240">
        <f t="shared" si="293"/>
        <v>122.77</v>
      </c>
      <c r="V579" s="240">
        <f t="shared" si="293"/>
        <v>14.98</v>
      </c>
      <c r="W579" s="240">
        <f t="shared" si="293"/>
        <v>1.97</v>
      </c>
      <c r="X579" s="240">
        <f t="shared" si="293"/>
        <v>4.5</v>
      </c>
      <c r="Y579" s="240">
        <f t="shared" si="293"/>
        <v>0.77</v>
      </c>
      <c r="Z579" s="240">
        <f t="shared" si="293"/>
        <v>1.91</v>
      </c>
      <c r="AA579" s="248">
        <f t="shared" si="293"/>
        <v>0.26</v>
      </c>
      <c r="AB579" s="93"/>
    </row>
    <row r="580" spans="1:28" ht="19.5" customHeight="1" x14ac:dyDescent="0.15">
      <c r="A580" s="194"/>
      <c r="B580" s="197"/>
      <c r="C580" s="197"/>
      <c r="D580" s="191"/>
      <c r="E580" s="189" t="s">
        <v>150</v>
      </c>
      <c r="F580" s="240">
        <f t="shared" si="284"/>
        <v>121.81099999999998</v>
      </c>
      <c r="G580" s="240">
        <f>G582+G592</f>
        <v>0</v>
      </c>
      <c r="H580" s="240">
        <f t="shared" ref="H580" si="294">H582+H592</f>
        <v>0</v>
      </c>
      <c r="I580" s="240">
        <f>I582+I592</f>
        <v>0.16600000000000001</v>
      </c>
      <c r="J580" s="240">
        <f t="shared" ref="J580:AA580" si="295">J582+J592</f>
        <v>2.0670000000000002</v>
      </c>
      <c r="K580" s="240">
        <f t="shared" si="295"/>
        <v>0.61099999999999999</v>
      </c>
      <c r="L580" s="240">
        <f t="shared" si="295"/>
        <v>0.45900000000000002</v>
      </c>
      <c r="M580" s="240">
        <f t="shared" si="295"/>
        <v>0.89400000000000002</v>
      </c>
      <c r="N580" s="240">
        <f t="shared" si="295"/>
        <v>1.1300000000000001</v>
      </c>
      <c r="O580" s="240">
        <f t="shared" si="295"/>
        <v>1.135</v>
      </c>
      <c r="P580" s="240">
        <f t="shared" si="295"/>
        <v>0.69900000000000007</v>
      </c>
      <c r="Q580" s="240">
        <f t="shared" si="295"/>
        <v>2.6390000000000002</v>
      </c>
      <c r="R580" s="240">
        <f t="shared" si="295"/>
        <v>17.945999999999998</v>
      </c>
      <c r="S580" s="240">
        <f t="shared" si="295"/>
        <v>33.882999999999996</v>
      </c>
      <c r="T580" s="240">
        <f t="shared" si="295"/>
        <v>25.475999999999999</v>
      </c>
      <c r="U580" s="240">
        <f t="shared" si="295"/>
        <v>28.687999999999992</v>
      </c>
      <c r="V580" s="240">
        <f t="shared" si="295"/>
        <v>3.6909999999999998</v>
      </c>
      <c r="W580" s="240">
        <f t="shared" si="295"/>
        <v>0.51100000000000001</v>
      </c>
      <c r="X580" s="240">
        <f t="shared" si="295"/>
        <v>1.087</v>
      </c>
      <c r="Y580" s="240">
        <f t="shared" si="295"/>
        <v>0.17699999999999999</v>
      </c>
      <c r="Z580" s="240">
        <f t="shared" si="295"/>
        <v>0.48399999999999999</v>
      </c>
      <c r="AA580" s="248">
        <f t="shared" si="295"/>
        <v>6.8000000000000005E-2</v>
      </c>
      <c r="AB580" s="93"/>
    </row>
    <row r="581" spans="1:28" ht="19.5" customHeight="1" x14ac:dyDescent="0.15">
      <c r="A581" s="194"/>
      <c r="B581" s="198" t="s">
        <v>94</v>
      </c>
      <c r="C581" s="189"/>
      <c r="D581" s="189" t="s">
        <v>153</v>
      </c>
      <c r="E581" s="189" t="s">
        <v>184</v>
      </c>
      <c r="F581" s="240">
        <f t="shared" si="284"/>
        <v>250.28</v>
      </c>
      <c r="G581" s="240">
        <f>SUM(G583,G585,G587,G589)</f>
        <v>0</v>
      </c>
      <c r="H581" s="240">
        <f t="shared" ref="H581" si="296">SUM(H583,H585,H587,H589)</f>
        <v>0.39</v>
      </c>
      <c r="I581" s="240">
        <f>SUM(I583,I585,I587,I589)</f>
        <v>0</v>
      </c>
      <c r="J581" s="240">
        <f t="shared" ref="J581:AA581" si="297">SUM(J583,J585,J587,J589)</f>
        <v>7.65</v>
      </c>
      <c r="K581" s="240">
        <f t="shared" si="297"/>
        <v>2.87</v>
      </c>
      <c r="L581" s="240">
        <f t="shared" si="297"/>
        <v>0</v>
      </c>
      <c r="M581" s="240">
        <f t="shared" si="297"/>
        <v>0.81</v>
      </c>
      <c r="N581" s="240">
        <f t="shared" si="297"/>
        <v>0.25</v>
      </c>
      <c r="O581" s="240">
        <f t="shared" si="297"/>
        <v>1.28</v>
      </c>
      <c r="P581" s="240">
        <f t="shared" si="297"/>
        <v>0.25</v>
      </c>
      <c r="Q581" s="240">
        <f t="shared" si="297"/>
        <v>3.5999999999999996</v>
      </c>
      <c r="R581" s="240">
        <f t="shared" si="297"/>
        <v>18.239999999999998</v>
      </c>
      <c r="S581" s="240">
        <f t="shared" si="297"/>
        <v>52.94</v>
      </c>
      <c r="T581" s="240">
        <f t="shared" si="297"/>
        <v>42.120000000000005</v>
      </c>
      <c r="U581" s="240">
        <f t="shared" si="297"/>
        <v>95.94</v>
      </c>
      <c r="V581" s="240">
        <f t="shared" si="297"/>
        <v>14.530000000000001</v>
      </c>
      <c r="W581" s="240">
        <f t="shared" si="297"/>
        <v>1.97</v>
      </c>
      <c r="X581" s="240">
        <f t="shared" si="297"/>
        <v>4.5</v>
      </c>
      <c r="Y581" s="240">
        <f t="shared" si="297"/>
        <v>0.77</v>
      </c>
      <c r="Z581" s="240">
        <f t="shared" si="297"/>
        <v>1.91</v>
      </c>
      <c r="AA581" s="252">
        <f t="shared" si="297"/>
        <v>0.26</v>
      </c>
      <c r="AB581" s="93"/>
    </row>
    <row r="582" spans="1:28" ht="19.5" customHeight="1" x14ac:dyDescent="0.15">
      <c r="A582" s="194"/>
      <c r="B582" s="198"/>
      <c r="C582" s="198" t="s">
        <v>10</v>
      </c>
      <c r="D582" s="198"/>
      <c r="E582" s="189" t="s">
        <v>150</v>
      </c>
      <c r="F582" s="240">
        <f t="shared" si="284"/>
        <v>59.952000000000005</v>
      </c>
      <c r="G582" s="240">
        <f>SUM(G584,G586,G588,G590)</f>
        <v>0</v>
      </c>
      <c r="H582" s="240">
        <f t="shared" ref="H582:AA582" si="298">SUM(H584,H586,H588,H590)</f>
        <v>0</v>
      </c>
      <c r="I582" s="240">
        <f t="shared" si="298"/>
        <v>0</v>
      </c>
      <c r="J582" s="240">
        <f t="shared" si="298"/>
        <v>0.52900000000000003</v>
      </c>
      <c r="K582" s="240">
        <f t="shared" si="298"/>
        <v>0.28699999999999998</v>
      </c>
      <c r="L582" s="240">
        <f t="shared" si="298"/>
        <v>0</v>
      </c>
      <c r="M582" s="240">
        <f t="shared" si="298"/>
        <v>0.113</v>
      </c>
      <c r="N582" s="240">
        <f t="shared" si="298"/>
        <v>0.04</v>
      </c>
      <c r="O582" s="240">
        <f t="shared" si="298"/>
        <v>0.23100000000000001</v>
      </c>
      <c r="P582" s="240">
        <f t="shared" si="298"/>
        <v>0.05</v>
      </c>
      <c r="Q582" s="240">
        <f t="shared" si="298"/>
        <v>0.79099999999999993</v>
      </c>
      <c r="R582" s="240">
        <f t="shared" si="298"/>
        <v>4.2010000000000005</v>
      </c>
      <c r="S582" s="240">
        <f t="shared" si="298"/>
        <v>12.661999999999999</v>
      </c>
      <c r="T582" s="240">
        <f t="shared" si="298"/>
        <v>10.356</v>
      </c>
      <c r="U582" s="240">
        <f t="shared" si="298"/>
        <v>24.740000000000002</v>
      </c>
      <c r="V582" s="240">
        <f t="shared" si="298"/>
        <v>3.625</v>
      </c>
      <c r="W582" s="240">
        <f t="shared" si="298"/>
        <v>0.51100000000000001</v>
      </c>
      <c r="X582" s="240">
        <f t="shared" si="298"/>
        <v>1.087</v>
      </c>
      <c r="Y582" s="240">
        <f t="shared" si="298"/>
        <v>0.17699999999999999</v>
      </c>
      <c r="Z582" s="240">
        <f t="shared" si="298"/>
        <v>0.48399999999999999</v>
      </c>
      <c r="AA582" s="248">
        <f t="shared" si="298"/>
        <v>6.8000000000000005E-2</v>
      </c>
      <c r="AB582" s="93"/>
    </row>
    <row r="583" spans="1:28" ht="19.5" customHeight="1" x14ac:dyDescent="0.15">
      <c r="A583" s="194"/>
      <c r="B583" s="198"/>
      <c r="C583" s="198"/>
      <c r="D583" s="189" t="s">
        <v>157</v>
      </c>
      <c r="E583" s="189" t="s">
        <v>184</v>
      </c>
      <c r="F583" s="240">
        <f t="shared" si="284"/>
        <v>192.29</v>
      </c>
      <c r="G583" s="240">
        <v>0</v>
      </c>
      <c r="H583" s="240">
        <v>0</v>
      </c>
      <c r="I583" s="240">
        <v>0</v>
      </c>
      <c r="J583" s="240">
        <v>0.16</v>
      </c>
      <c r="K583" s="240">
        <v>0</v>
      </c>
      <c r="L583" s="240">
        <v>0</v>
      </c>
      <c r="M583" s="240">
        <v>0</v>
      </c>
      <c r="N583" s="240">
        <v>0.25</v>
      </c>
      <c r="O583" s="240">
        <v>0</v>
      </c>
      <c r="P583" s="240">
        <v>0.25</v>
      </c>
      <c r="Q583" s="240">
        <v>0.47</v>
      </c>
      <c r="R583" s="240">
        <v>16.559999999999999</v>
      </c>
      <c r="S583" s="240">
        <v>23.7</v>
      </c>
      <c r="T583" s="240">
        <v>40.06</v>
      </c>
      <c r="U583" s="240">
        <v>90.85</v>
      </c>
      <c r="V583" s="240">
        <v>10.64</v>
      </c>
      <c r="W583" s="240">
        <v>1.91</v>
      </c>
      <c r="X583" s="240">
        <v>4.5</v>
      </c>
      <c r="Y583" s="240">
        <v>0.77</v>
      </c>
      <c r="Z583" s="240">
        <v>1.91</v>
      </c>
      <c r="AA583" s="248">
        <v>0.26</v>
      </c>
      <c r="AB583" s="93"/>
    </row>
    <row r="584" spans="1:28" ht="19.5" customHeight="1" x14ac:dyDescent="0.15">
      <c r="A584" s="194"/>
      <c r="B584" s="198"/>
      <c r="C584" s="198"/>
      <c r="D584" s="198"/>
      <c r="E584" s="189" t="s">
        <v>150</v>
      </c>
      <c r="F584" s="240">
        <f t="shared" si="284"/>
        <v>47.843999999999994</v>
      </c>
      <c r="G584" s="240">
        <v>0</v>
      </c>
      <c r="H584" s="240">
        <v>0</v>
      </c>
      <c r="I584" s="240">
        <v>0</v>
      </c>
      <c r="J584" s="240">
        <v>1.0999999999999999E-2</v>
      </c>
      <c r="K584" s="240">
        <v>0</v>
      </c>
      <c r="L584" s="240">
        <v>0</v>
      </c>
      <c r="M584" s="240">
        <v>0</v>
      </c>
      <c r="N584" s="240">
        <v>0.04</v>
      </c>
      <c r="O584" s="240">
        <v>0</v>
      </c>
      <c r="P584" s="240">
        <v>0.05</v>
      </c>
      <c r="Q584" s="240">
        <v>0.10299999999999999</v>
      </c>
      <c r="R584" s="240">
        <v>3.8140000000000001</v>
      </c>
      <c r="S584" s="240">
        <v>5.6470000000000002</v>
      </c>
      <c r="T584" s="240">
        <v>9.8379999999999992</v>
      </c>
      <c r="U584" s="240">
        <v>23.416</v>
      </c>
      <c r="V584" s="240">
        <v>2.6139999999999999</v>
      </c>
      <c r="W584" s="240">
        <v>0.495</v>
      </c>
      <c r="X584" s="240">
        <v>1.087</v>
      </c>
      <c r="Y584" s="240">
        <v>0.17699999999999999</v>
      </c>
      <c r="Z584" s="240">
        <v>0.48399999999999999</v>
      </c>
      <c r="AA584" s="248">
        <v>6.8000000000000005E-2</v>
      </c>
      <c r="AB584" s="93"/>
    </row>
    <row r="585" spans="1:28" ht="19.5" customHeight="1" x14ac:dyDescent="0.15">
      <c r="A585" s="194"/>
      <c r="B585" s="198" t="s">
        <v>65</v>
      </c>
      <c r="C585" s="198" t="s">
        <v>159</v>
      </c>
      <c r="D585" s="189" t="s">
        <v>160</v>
      </c>
      <c r="E585" s="189" t="s">
        <v>184</v>
      </c>
      <c r="F585" s="240">
        <f t="shared" si="284"/>
        <v>57.990000000000009</v>
      </c>
      <c r="G585" s="240">
        <v>0</v>
      </c>
      <c r="H585" s="240">
        <v>0.39</v>
      </c>
      <c r="I585" s="240">
        <v>0</v>
      </c>
      <c r="J585" s="240">
        <v>7.49</v>
      </c>
      <c r="K585" s="240">
        <v>2.87</v>
      </c>
      <c r="L585" s="240">
        <v>0</v>
      </c>
      <c r="M585" s="240">
        <v>0.81</v>
      </c>
      <c r="N585" s="240">
        <v>0</v>
      </c>
      <c r="O585" s="240">
        <v>1.28</v>
      </c>
      <c r="P585" s="240">
        <v>0</v>
      </c>
      <c r="Q585" s="240">
        <v>3.13</v>
      </c>
      <c r="R585" s="240">
        <v>1.68</v>
      </c>
      <c r="S585" s="240">
        <v>29.24</v>
      </c>
      <c r="T585" s="240">
        <v>2.06</v>
      </c>
      <c r="U585" s="240">
        <v>5.09</v>
      </c>
      <c r="V585" s="240">
        <v>3.89</v>
      </c>
      <c r="W585" s="240">
        <v>0.06</v>
      </c>
      <c r="X585" s="240">
        <v>0</v>
      </c>
      <c r="Y585" s="240">
        <v>0</v>
      </c>
      <c r="Z585" s="240">
        <v>0</v>
      </c>
      <c r="AA585" s="248">
        <v>0</v>
      </c>
      <c r="AB585" s="93"/>
    </row>
    <row r="586" spans="1:28" ht="19.5" customHeight="1" x14ac:dyDescent="0.15">
      <c r="A586" s="194"/>
      <c r="B586" s="198"/>
      <c r="C586" s="198"/>
      <c r="D586" s="198"/>
      <c r="E586" s="189" t="s">
        <v>150</v>
      </c>
      <c r="F586" s="240">
        <f t="shared" si="284"/>
        <v>12.108000000000001</v>
      </c>
      <c r="G586" s="240">
        <v>0</v>
      </c>
      <c r="H586" s="240">
        <v>0</v>
      </c>
      <c r="I586" s="240">
        <v>0</v>
      </c>
      <c r="J586" s="240">
        <v>0.51800000000000002</v>
      </c>
      <c r="K586" s="240">
        <v>0.28699999999999998</v>
      </c>
      <c r="L586" s="240">
        <v>0</v>
      </c>
      <c r="M586" s="240">
        <v>0.113</v>
      </c>
      <c r="N586" s="240">
        <v>0</v>
      </c>
      <c r="O586" s="240">
        <v>0.23100000000000001</v>
      </c>
      <c r="P586" s="240">
        <v>0</v>
      </c>
      <c r="Q586" s="240">
        <v>0.68799999999999994</v>
      </c>
      <c r="R586" s="240">
        <v>0.38700000000000001</v>
      </c>
      <c r="S586" s="240">
        <v>7.0149999999999997</v>
      </c>
      <c r="T586" s="240">
        <v>0.51800000000000002</v>
      </c>
      <c r="U586" s="240">
        <v>1.3240000000000001</v>
      </c>
      <c r="V586" s="240">
        <v>1.0109999999999999</v>
      </c>
      <c r="W586" s="240">
        <v>1.6E-2</v>
      </c>
      <c r="X586" s="240">
        <v>0</v>
      </c>
      <c r="Y586" s="240">
        <v>0</v>
      </c>
      <c r="Z586" s="240">
        <v>0</v>
      </c>
      <c r="AA586" s="248">
        <v>0</v>
      </c>
      <c r="AB586" s="93"/>
    </row>
    <row r="587" spans="1:28" ht="19.5" customHeight="1" x14ac:dyDescent="0.15">
      <c r="A587" s="194" t="s">
        <v>85</v>
      </c>
      <c r="B587" s="198"/>
      <c r="C587" s="198"/>
      <c r="D587" s="189" t="s">
        <v>166</v>
      </c>
      <c r="E587" s="189" t="s">
        <v>184</v>
      </c>
      <c r="F587" s="240">
        <f t="shared" si="284"/>
        <v>0</v>
      </c>
      <c r="G587" s="240">
        <v>0</v>
      </c>
      <c r="H587" s="240">
        <v>0</v>
      </c>
      <c r="I587" s="240">
        <v>0</v>
      </c>
      <c r="J587" s="240">
        <v>0</v>
      </c>
      <c r="K587" s="240">
        <v>0</v>
      </c>
      <c r="L587" s="240">
        <v>0</v>
      </c>
      <c r="M587" s="240">
        <v>0</v>
      </c>
      <c r="N587" s="240">
        <v>0</v>
      </c>
      <c r="O587" s="240">
        <v>0</v>
      </c>
      <c r="P587" s="240">
        <v>0</v>
      </c>
      <c r="Q587" s="240">
        <v>0</v>
      </c>
      <c r="R587" s="240">
        <v>0</v>
      </c>
      <c r="S587" s="240">
        <v>0</v>
      </c>
      <c r="T587" s="240">
        <v>0</v>
      </c>
      <c r="U587" s="240">
        <v>0</v>
      </c>
      <c r="V587" s="240">
        <v>0</v>
      </c>
      <c r="W587" s="240">
        <v>0</v>
      </c>
      <c r="X587" s="240">
        <v>0</v>
      </c>
      <c r="Y587" s="240">
        <v>0</v>
      </c>
      <c r="Z587" s="240">
        <v>0</v>
      </c>
      <c r="AA587" s="248">
        <v>0</v>
      </c>
      <c r="AB587" s="93"/>
    </row>
    <row r="588" spans="1:28" ht="19.5" customHeight="1" x14ac:dyDescent="0.15">
      <c r="A588" s="194"/>
      <c r="B588" s="198"/>
      <c r="C588" s="198" t="s">
        <v>162</v>
      </c>
      <c r="D588" s="198"/>
      <c r="E588" s="189" t="s">
        <v>150</v>
      </c>
      <c r="F588" s="240">
        <f t="shared" si="284"/>
        <v>0</v>
      </c>
      <c r="G588" s="240">
        <v>0</v>
      </c>
      <c r="H588" s="240">
        <v>0</v>
      </c>
      <c r="I588" s="240">
        <v>0</v>
      </c>
      <c r="J588" s="240">
        <v>0</v>
      </c>
      <c r="K588" s="240">
        <v>0</v>
      </c>
      <c r="L588" s="240">
        <v>0</v>
      </c>
      <c r="M588" s="240">
        <v>0</v>
      </c>
      <c r="N588" s="240">
        <v>0</v>
      </c>
      <c r="O588" s="240">
        <v>0</v>
      </c>
      <c r="P588" s="240">
        <v>0</v>
      </c>
      <c r="Q588" s="240">
        <v>0</v>
      </c>
      <c r="R588" s="240">
        <v>0</v>
      </c>
      <c r="S588" s="240">
        <v>0</v>
      </c>
      <c r="T588" s="240">
        <v>0</v>
      </c>
      <c r="U588" s="240">
        <v>0</v>
      </c>
      <c r="V588" s="240">
        <v>0</v>
      </c>
      <c r="W588" s="240">
        <v>0</v>
      </c>
      <c r="X588" s="240">
        <v>0</v>
      </c>
      <c r="Y588" s="240">
        <v>0</v>
      </c>
      <c r="Z588" s="240">
        <v>0</v>
      </c>
      <c r="AA588" s="248">
        <v>0</v>
      </c>
      <c r="AB588" s="93"/>
    </row>
    <row r="589" spans="1:28" ht="19.5" customHeight="1" x14ac:dyDescent="0.15">
      <c r="A589" s="194"/>
      <c r="B589" s="198" t="s">
        <v>20</v>
      </c>
      <c r="C589" s="198"/>
      <c r="D589" s="189" t="s">
        <v>164</v>
      </c>
      <c r="E589" s="189" t="s">
        <v>184</v>
      </c>
      <c r="F589" s="240">
        <f t="shared" si="284"/>
        <v>0</v>
      </c>
      <c r="G589" s="240">
        <v>0</v>
      </c>
      <c r="H589" s="240">
        <v>0</v>
      </c>
      <c r="I589" s="240">
        <v>0</v>
      </c>
      <c r="J589" s="240">
        <v>0</v>
      </c>
      <c r="K589" s="240">
        <v>0</v>
      </c>
      <c r="L589" s="240">
        <v>0</v>
      </c>
      <c r="M589" s="240">
        <v>0</v>
      </c>
      <c r="N589" s="240">
        <v>0</v>
      </c>
      <c r="O589" s="240">
        <v>0</v>
      </c>
      <c r="P589" s="240">
        <v>0</v>
      </c>
      <c r="Q589" s="240">
        <v>0</v>
      </c>
      <c r="R589" s="240">
        <v>0</v>
      </c>
      <c r="S589" s="240">
        <v>0</v>
      </c>
      <c r="T589" s="240">
        <v>0</v>
      </c>
      <c r="U589" s="240">
        <v>0</v>
      </c>
      <c r="V589" s="240">
        <v>0</v>
      </c>
      <c r="W589" s="240">
        <v>0</v>
      </c>
      <c r="X589" s="240">
        <v>0</v>
      </c>
      <c r="Y589" s="240">
        <v>0</v>
      </c>
      <c r="Z589" s="240">
        <v>0</v>
      </c>
      <c r="AA589" s="248">
        <v>0</v>
      </c>
      <c r="AB589" s="93"/>
    </row>
    <row r="590" spans="1:28" ht="19.5" customHeight="1" x14ac:dyDescent="0.15">
      <c r="A590" s="194"/>
      <c r="B590" s="198"/>
      <c r="C590" s="198"/>
      <c r="D590" s="198"/>
      <c r="E590" s="189" t="s">
        <v>150</v>
      </c>
      <c r="F590" s="240">
        <f t="shared" si="284"/>
        <v>0</v>
      </c>
      <c r="G590" s="240">
        <v>0</v>
      </c>
      <c r="H590" s="240">
        <v>0</v>
      </c>
      <c r="I590" s="240">
        <v>0</v>
      </c>
      <c r="J590" s="240">
        <v>0</v>
      </c>
      <c r="K590" s="240">
        <v>0</v>
      </c>
      <c r="L590" s="240">
        <v>0</v>
      </c>
      <c r="M590" s="240">
        <v>0</v>
      </c>
      <c r="N590" s="240">
        <v>0</v>
      </c>
      <c r="O590" s="240">
        <v>0</v>
      </c>
      <c r="P590" s="240">
        <v>0</v>
      </c>
      <c r="Q590" s="240">
        <v>0</v>
      </c>
      <c r="R590" s="240">
        <v>0</v>
      </c>
      <c r="S590" s="240">
        <v>0</v>
      </c>
      <c r="T590" s="240">
        <v>0</v>
      </c>
      <c r="U590" s="240">
        <v>0</v>
      </c>
      <c r="V590" s="240">
        <v>0</v>
      </c>
      <c r="W590" s="240">
        <v>0</v>
      </c>
      <c r="X590" s="240">
        <v>0</v>
      </c>
      <c r="Y590" s="240">
        <v>0</v>
      </c>
      <c r="Z590" s="240">
        <v>0</v>
      </c>
      <c r="AA590" s="248">
        <v>0</v>
      </c>
      <c r="AB590" s="93"/>
    </row>
    <row r="591" spans="1:28" ht="19.5" customHeight="1" x14ac:dyDescent="0.15">
      <c r="A591" s="194"/>
      <c r="B591" s="197"/>
      <c r="C591" s="193" t="s">
        <v>165</v>
      </c>
      <c r="D591" s="188"/>
      <c r="E591" s="189" t="s">
        <v>184</v>
      </c>
      <c r="F591" s="240">
        <f t="shared" si="284"/>
        <v>464.02</v>
      </c>
      <c r="G591" s="240">
        <v>0</v>
      </c>
      <c r="H591" s="240">
        <v>2.91</v>
      </c>
      <c r="I591" s="240">
        <v>6.45</v>
      </c>
      <c r="J591" s="240">
        <v>29.91</v>
      </c>
      <c r="K591" s="240">
        <v>4.6100000000000003</v>
      </c>
      <c r="L591" s="240">
        <v>5.0999999999999996</v>
      </c>
      <c r="M591" s="240">
        <v>7.81</v>
      </c>
      <c r="N591" s="240">
        <v>9.8800000000000008</v>
      </c>
      <c r="O591" s="240">
        <v>7.54</v>
      </c>
      <c r="P591" s="240">
        <v>4.99</v>
      </c>
      <c r="Q591" s="240">
        <v>13.18</v>
      </c>
      <c r="R591" s="240">
        <v>94.7</v>
      </c>
      <c r="S591" s="240">
        <v>146.13</v>
      </c>
      <c r="T591" s="240">
        <v>103.53</v>
      </c>
      <c r="U591" s="240">
        <v>26.83</v>
      </c>
      <c r="V591" s="240">
        <v>0.45</v>
      </c>
      <c r="W591" s="240">
        <v>0</v>
      </c>
      <c r="X591" s="240">
        <v>0</v>
      </c>
      <c r="Y591" s="240">
        <v>0</v>
      </c>
      <c r="Z591" s="240">
        <v>0</v>
      </c>
      <c r="AA591" s="248">
        <v>0</v>
      </c>
      <c r="AB591" s="93"/>
    </row>
    <row r="592" spans="1:28" ht="19.5" customHeight="1" thickBot="1" x14ac:dyDescent="0.2">
      <c r="A592" s="199"/>
      <c r="B592" s="200"/>
      <c r="C592" s="200"/>
      <c r="D592" s="201"/>
      <c r="E592" s="202" t="s">
        <v>150</v>
      </c>
      <c r="F592" s="240">
        <f t="shared" si="284"/>
        <v>61.858999999999988</v>
      </c>
      <c r="G592" s="251">
        <v>0</v>
      </c>
      <c r="H592" s="250">
        <v>0</v>
      </c>
      <c r="I592" s="250">
        <v>0.16600000000000001</v>
      </c>
      <c r="J592" s="250">
        <v>1.538</v>
      </c>
      <c r="K592" s="250">
        <v>0.32400000000000001</v>
      </c>
      <c r="L592" s="250">
        <v>0.45900000000000002</v>
      </c>
      <c r="M592" s="250">
        <v>0.78100000000000003</v>
      </c>
      <c r="N592" s="250">
        <v>1.0900000000000001</v>
      </c>
      <c r="O592" s="250">
        <v>0.90400000000000003</v>
      </c>
      <c r="P592" s="250">
        <v>0.64900000000000002</v>
      </c>
      <c r="Q592" s="250">
        <v>1.8480000000000001</v>
      </c>
      <c r="R592" s="250">
        <v>13.744999999999999</v>
      </c>
      <c r="S592" s="250">
        <v>21.221</v>
      </c>
      <c r="T592" s="250">
        <v>15.12</v>
      </c>
      <c r="U592" s="250">
        <v>3.9479999999999902</v>
      </c>
      <c r="V592" s="250">
        <v>6.6000000000000003E-2</v>
      </c>
      <c r="W592" s="250">
        <v>0</v>
      </c>
      <c r="X592" s="250">
        <v>0</v>
      </c>
      <c r="Y592" s="250">
        <v>0</v>
      </c>
      <c r="Z592" s="250">
        <v>0</v>
      </c>
      <c r="AA592" s="249">
        <v>0</v>
      </c>
      <c r="AB592" s="93"/>
    </row>
    <row r="593" spans="1:28" ht="19.5" customHeight="1" x14ac:dyDescent="0.15">
      <c r="A593" s="391" t="s">
        <v>119</v>
      </c>
      <c r="B593" s="394" t="s">
        <v>120</v>
      </c>
      <c r="C593" s="395"/>
      <c r="D593" s="396"/>
      <c r="E593" s="198" t="s">
        <v>184</v>
      </c>
      <c r="F593" s="248">
        <f>F594+F595</f>
        <v>73.56</v>
      </c>
    </row>
    <row r="594" spans="1:28" ht="19.5" customHeight="1" x14ac:dyDescent="0.15">
      <c r="A594" s="392"/>
      <c r="B594" s="397" t="s">
        <v>206</v>
      </c>
      <c r="C594" s="398"/>
      <c r="D594" s="399"/>
      <c r="E594" s="189" t="s">
        <v>184</v>
      </c>
      <c r="F594" s="248">
        <v>37.35</v>
      </c>
    </row>
    <row r="595" spans="1:28" ht="19.5" customHeight="1" x14ac:dyDescent="0.15">
      <c r="A595" s="393"/>
      <c r="B595" s="397" t="s">
        <v>207</v>
      </c>
      <c r="C595" s="398"/>
      <c r="D595" s="399"/>
      <c r="E595" s="189" t="s">
        <v>184</v>
      </c>
      <c r="F595" s="248">
        <v>36.21</v>
      </c>
    </row>
    <row r="596" spans="1:28" ht="19.5" customHeight="1" thickBot="1" x14ac:dyDescent="0.2">
      <c r="A596" s="400" t="s">
        <v>205</v>
      </c>
      <c r="B596" s="401"/>
      <c r="C596" s="401"/>
      <c r="D596" s="402"/>
      <c r="E596" s="203" t="s">
        <v>184</v>
      </c>
      <c r="F596" s="247">
        <v>0</v>
      </c>
    </row>
    <row r="598" spans="1:28" ht="19.5" customHeight="1" x14ac:dyDescent="0.15">
      <c r="A598" s="88" t="s">
        <v>387</v>
      </c>
      <c r="F598" s="261" t="s">
        <v>530</v>
      </c>
    </row>
    <row r="599" spans="1:28" ht="19.5" customHeight="1" thickBot="1" x14ac:dyDescent="0.2">
      <c r="A599" s="388" t="s">
        <v>28</v>
      </c>
      <c r="B599" s="390"/>
      <c r="C599" s="390"/>
      <c r="D599" s="390"/>
      <c r="E599" s="390"/>
      <c r="F599" s="390"/>
      <c r="G599" s="390"/>
      <c r="H599" s="390"/>
      <c r="I599" s="390"/>
      <c r="J599" s="390"/>
      <c r="K599" s="390"/>
      <c r="L599" s="390"/>
      <c r="M599" s="390"/>
      <c r="N599" s="390"/>
      <c r="O599" s="390"/>
      <c r="P599" s="390"/>
      <c r="Q599" s="390"/>
      <c r="R599" s="390"/>
      <c r="S599" s="390"/>
      <c r="T599" s="390"/>
      <c r="U599" s="390"/>
      <c r="V599" s="390"/>
      <c r="W599" s="390"/>
      <c r="X599" s="390"/>
      <c r="Y599" s="390"/>
      <c r="Z599" s="390"/>
      <c r="AA599" s="390"/>
    </row>
    <row r="600" spans="1:28" ht="19.5" customHeight="1" x14ac:dyDescent="0.15">
      <c r="A600" s="185" t="s">
        <v>180</v>
      </c>
      <c r="B600" s="186"/>
      <c r="C600" s="186"/>
      <c r="D600" s="186"/>
      <c r="E600" s="186"/>
      <c r="F600" s="90" t="s">
        <v>181</v>
      </c>
      <c r="G600" s="91"/>
      <c r="H600" s="91"/>
      <c r="I600" s="91"/>
      <c r="J600" s="91"/>
      <c r="K600" s="91"/>
      <c r="L600" s="91"/>
      <c r="M600" s="91"/>
      <c r="N600" s="91"/>
      <c r="O600" s="91"/>
      <c r="P600" s="91"/>
      <c r="Q600" s="260"/>
      <c r="R600" s="92"/>
      <c r="S600" s="91"/>
      <c r="T600" s="91"/>
      <c r="U600" s="91"/>
      <c r="V600" s="91"/>
      <c r="W600" s="91"/>
      <c r="X600" s="91"/>
      <c r="Y600" s="91"/>
      <c r="Z600" s="91"/>
      <c r="AA600" s="259" t="s">
        <v>182</v>
      </c>
      <c r="AB600" s="93"/>
    </row>
    <row r="601" spans="1:28" ht="19.5" customHeight="1" x14ac:dyDescent="0.15">
      <c r="A601" s="187" t="s">
        <v>183</v>
      </c>
      <c r="B601" s="188"/>
      <c r="C601" s="188"/>
      <c r="D601" s="188"/>
      <c r="E601" s="189" t="s">
        <v>184</v>
      </c>
      <c r="F601" s="240">
        <f>F603+F637+F640</f>
        <v>3286.5999999999995</v>
      </c>
      <c r="G601" s="256" t="s">
        <v>185</v>
      </c>
      <c r="H601" s="256" t="s">
        <v>186</v>
      </c>
      <c r="I601" s="256" t="s">
        <v>187</v>
      </c>
      <c r="J601" s="256" t="s">
        <v>188</v>
      </c>
      <c r="K601" s="256" t="s">
        <v>228</v>
      </c>
      <c r="L601" s="256" t="s">
        <v>229</v>
      </c>
      <c r="M601" s="256" t="s">
        <v>230</v>
      </c>
      <c r="N601" s="256" t="s">
        <v>231</v>
      </c>
      <c r="O601" s="256" t="s">
        <v>232</v>
      </c>
      <c r="P601" s="256" t="s">
        <v>233</v>
      </c>
      <c r="Q601" s="258" t="s">
        <v>234</v>
      </c>
      <c r="R601" s="257" t="s">
        <v>235</v>
      </c>
      <c r="S601" s="256" t="s">
        <v>236</v>
      </c>
      <c r="T601" s="256" t="s">
        <v>237</v>
      </c>
      <c r="U601" s="256" t="s">
        <v>238</v>
      </c>
      <c r="V601" s="256" t="s">
        <v>239</v>
      </c>
      <c r="W601" s="256" t="s">
        <v>42</v>
      </c>
      <c r="X601" s="256" t="s">
        <v>147</v>
      </c>
      <c r="Y601" s="256" t="s">
        <v>148</v>
      </c>
      <c r="Z601" s="256" t="s">
        <v>149</v>
      </c>
      <c r="AA601" s="253"/>
      <c r="AB601" s="93"/>
    </row>
    <row r="602" spans="1:28" ht="19.5" customHeight="1" x14ac:dyDescent="0.15">
      <c r="A602" s="190"/>
      <c r="B602" s="191"/>
      <c r="C602" s="191"/>
      <c r="D602" s="191"/>
      <c r="E602" s="189" t="s">
        <v>150</v>
      </c>
      <c r="F602" s="240">
        <f>F604</f>
        <v>747.75900000000036</v>
      </c>
      <c r="G602" s="254"/>
      <c r="H602" s="254"/>
      <c r="I602" s="254"/>
      <c r="J602" s="254"/>
      <c r="K602" s="254"/>
      <c r="L602" s="254"/>
      <c r="M602" s="254"/>
      <c r="N602" s="254"/>
      <c r="O602" s="254"/>
      <c r="P602" s="254"/>
      <c r="Q602" s="255"/>
      <c r="R602" s="94"/>
      <c r="S602" s="254"/>
      <c r="T602" s="254"/>
      <c r="U602" s="254"/>
      <c r="V602" s="254"/>
      <c r="W602" s="254"/>
      <c r="X602" s="254"/>
      <c r="Y602" s="254"/>
      <c r="Z602" s="254"/>
      <c r="AA602" s="253" t="s">
        <v>151</v>
      </c>
      <c r="AB602" s="93"/>
    </row>
    <row r="603" spans="1:28" ht="19.5" customHeight="1" x14ac:dyDescent="0.15">
      <c r="A603" s="192"/>
      <c r="B603" s="193" t="s">
        <v>152</v>
      </c>
      <c r="C603" s="188"/>
      <c r="D603" s="188"/>
      <c r="E603" s="189" t="s">
        <v>184</v>
      </c>
      <c r="F603" s="240">
        <f>SUM(G603:AA603)</f>
        <v>3114.7699999999995</v>
      </c>
      <c r="G603" s="240">
        <f>G605+G623</f>
        <v>0</v>
      </c>
      <c r="H603" s="240">
        <f t="shared" ref="H603:AA603" si="299">H605+H623</f>
        <v>24.81</v>
      </c>
      <c r="I603" s="240">
        <f t="shared" si="299"/>
        <v>22.36</v>
      </c>
      <c r="J603" s="240">
        <f t="shared" si="299"/>
        <v>19.399999999999999</v>
      </c>
      <c r="K603" s="240">
        <f t="shared" si="299"/>
        <v>37.230000000000004</v>
      </c>
      <c r="L603" s="240">
        <f t="shared" si="299"/>
        <v>216.84999999999997</v>
      </c>
      <c r="M603" s="240">
        <f t="shared" si="299"/>
        <v>84.7</v>
      </c>
      <c r="N603" s="240">
        <f t="shared" si="299"/>
        <v>115.55999999999999</v>
      </c>
      <c r="O603" s="240">
        <f t="shared" si="299"/>
        <v>103.41</v>
      </c>
      <c r="P603" s="240">
        <f t="shared" si="299"/>
        <v>96.82</v>
      </c>
      <c r="Q603" s="240">
        <f t="shared" si="299"/>
        <v>403.98</v>
      </c>
      <c r="R603" s="240">
        <f t="shared" si="299"/>
        <v>559.43000000000006</v>
      </c>
      <c r="S603" s="240">
        <f t="shared" si="299"/>
        <v>442.09000000000003</v>
      </c>
      <c r="T603" s="240">
        <f t="shared" si="299"/>
        <v>418.40999999999997</v>
      </c>
      <c r="U603" s="240">
        <f t="shared" si="299"/>
        <v>393.74</v>
      </c>
      <c r="V603" s="240">
        <f t="shared" si="299"/>
        <v>70.929999999999993</v>
      </c>
      <c r="W603" s="240">
        <f t="shared" si="299"/>
        <v>37.33</v>
      </c>
      <c r="X603" s="240">
        <f t="shared" si="299"/>
        <v>21.369999999999997</v>
      </c>
      <c r="Y603" s="240">
        <f t="shared" si="299"/>
        <v>37.94</v>
      </c>
      <c r="Z603" s="240">
        <f t="shared" si="299"/>
        <v>7.58</v>
      </c>
      <c r="AA603" s="248">
        <f t="shared" si="299"/>
        <v>0.83</v>
      </c>
      <c r="AB603" s="93"/>
    </row>
    <row r="604" spans="1:28" ht="19.5" customHeight="1" x14ac:dyDescent="0.15">
      <c r="A604" s="194"/>
      <c r="B604" s="195"/>
      <c r="C604" s="191"/>
      <c r="D604" s="191"/>
      <c r="E604" s="189" t="s">
        <v>150</v>
      </c>
      <c r="F604" s="240">
        <f>SUM(G604:AA604)</f>
        <v>747.75900000000036</v>
      </c>
      <c r="G604" s="240">
        <f>G606+G624</f>
        <v>0</v>
      </c>
      <c r="H604" s="240">
        <f t="shared" ref="H604:AA604" si="300">H606+H624</f>
        <v>3.4000000000000002E-2</v>
      </c>
      <c r="I604" s="240">
        <f t="shared" si="300"/>
        <v>1.1480000000000001</v>
      </c>
      <c r="J604" s="240">
        <f t="shared" si="300"/>
        <v>1.2090000000000001</v>
      </c>
      <c r="K604" s="240">
        <f t="shared" si="300"/>
        <v>4.8029999999999999</v>
      </c>
      <c r="L604" s="240">
        <f t="shared" si="300"/>
        <v>43.269999999999989</v>
      </c>
      <c r="M604" s="240">
        <f t="shared" si="300"/>
        <v>17.750000000000004</v>
      </c>
      <c r="N604" s="240">
        <f t="shared" si="300"/>
        <v>21.587</v>
      </c>
      <c r="O604" s="240">
        <f t="shared" si="300"/>
        <v>29.571999999999999</v>
      </c>
      <c r="P604" s="240">
        <f t="shared" si="300"/>
        <v>27.409000000000002</v>
      </c>
      <c r="Q604" s="240">
        <f t="shared" si="300"/>
        <v>108.89399999999999</v>
      </c>
      <c r="R604" s="240">
        <f t="shared" si="300"/>
        <v>137.6820000000003</v>
      </c>
      <c r="S604" s="240">
        <f t="shared" si="300"/>
        <v>111.652</v>
      </c>
      <c r="T604" s="240">
        <f t="shared" si="300"/>
        <v>103.91999999999999</v>
      </c>
      <c r="U604" s="240">
        <f t="shared" si="300"/>
        <v>88.937000000000012</v>
      </c>
      <c r="V604" s="240">
        <f t="shared" si="300"/>
        <v>19.774000000000001</v>
      </c>
      <c r="W604" s="240">
        <f t="shared" si="300"/>
        <v>10.152000000000001</v>
      </c>
      <c r="X604" s="240">
        <f t="shared" si="300"/>
        <v>6.8040000000000003</v>
      </c>
      <c r="Y604" s="240">
        <f t="shared" si="300"/>
        <v>10.474</v>
      </c>
      <c r="Z604" s="240">
        <f t="shared" si="300"/>
        <v>2.3460000000000001</v>
      </c>
      <c r="AA604" s="248">
        <f t="shared" si="300"/>
        <v>0.34200000000000003</v>
      </c>
      <c r="AB604" s="93"/>
    </row>
    <row r="605" spans="1:28" ht="19.5" customHeight="1" x14ac:dyDescent="0.15">
      <c r="A605" s="194"/>
      <c r="B605" s="196"/>
      <c r="C605" s="193" t="s">
        <v>152</v>
      </c>
      <c r="D605" s="188"/>
      <c r="E605" s="189" t="s">
        <v>184</v>
      </c>
      <c r="F605" s="240">
        <f t="shared" ref="F605:F636" si="301">SUM(G605:AA605)</f>
        <v>1718.53</v>
      </c>
      <c r="G605" s="240">
        <f>G607+G621</f>
        <v>0</v>
      </c>
      <c r="H605" s="240">
        <f t="shared" ref="H605:J605" si="302">H607+H621</f>
        <v>21.43</v>
      </c>
      <c r="I605" s="240">
        <f t="shared" si="302"/>
        <v>19.95</v>
      </c>
      <c r="J605" s="240">
        <f t="shared" si="302"/>
        <v>6.9</v>
      </c>
      <c r="K605" s="240">
        <f>K607+K621</f>
        <v>29.96</v>
      </c>
      <c r="L605" s="240">
        <f t="shared" ref="L605:AA605" si="303">L607+L621</f>
        <v>201.48999999999998</v>
      </c>
      <c r="M605" s="240">
        <f t="shared" si="303"/>
        <v>62.9</v>
      </c>
      <c r="N605" s="240">
        <f t="shared" si="303"/>
        <v>68.649999999999991</v>
      </c>
      <c r="O605" s="240">
        <f t="shared" si="303"/>
        <v>94.64</v>
      </c>
      <c r="P605" s="240">
        <f t="shared" si="303"/>
        <v>79.92</v>
      </c>
      <c r="Q605" s="240">
        <f t="shared" si="303"/>
        <v>297.93</v>
      </c>
      <c r="R605" s="240">
        <f t="shared" si="303"/>
        <v>280.24</v>
      </c>
      <c r="S605" s="240">
        <f t="shared" si="303"/>
        <v>182.17999999999998</v>
      </c>
      <c r="T605" s="240">
        <f t="shared" si="303"/>
        <v>169.53</v>
      </c>
      <c r="U605" s="240">
        <f t="shared" si="303"/>
        <v>97.41</v>
      </c>
      <c r="V605" s="240">
        <f t="shared" si="303"/>
        <v>26.88</v>
      </c>
      <c r="W605" s="240">
        <f t="shared" si="303"/>
        <v>15.92</v>
      </c>
      <c r="X605" s="240">
        <f t="shared" si="303"/>
        <v>19.829999999999998</v>
      </c>
      <c r="Y605" s="240">
        <f t="shared" si="303"/>
        <v>34.36</v>
      </c>
      <c r="Z605" s="240">
        <f t="shared" si="303"/>
        <v>7.58</v>
      </c>
      <c r="AA605" s="248">
        <f t="shared" si="303"/>
        <v>0.83</v>
      </c>
      <c r="AB605" s="93"/>
    </row>
    <row r="606" spans="1:28" ht="19.5" customHeight="1" x14ac:dyDescent="0.15">
      <c r="A606" s="194"/>
      <c r="B606" s="197"/>
      <c r="C606" s="197"/>
      <c r="D606" s="191"/>
      <c r="E606" s="189" t="s">
        <v>150</v>
      </c>
      <c r="F606" s="240">
        <f t="shared" si="301"/>
        <v>502.13900000000018</v>
      </c>
      <c r="G606" s="240">
        <f>G608+G622</f>
        <v>0</v>
      </c>
      <c r="H606" s="240">
        <f t="shared" ref="H606:AA606" si="304">H608+H622</f>
        <v>0</v>
      </c>
      <c r="I606" s="240">
        <f t="shared" si="304"/>
        <v>1.0860000000000001</v>
      </c>
      <c r="J606" s="240">
        <f t="shared" si="304"/>
        <v>0.58200000000000007</v>
      </c>
      <c r="K606" s="240">
        <f t="shared" si="304"/>
        <v>4.2949999999999999</v>
      </c>
      <c r="L606" s="240">
        <f t="shared" si="304"/>
        <v>41.966999999999992</v>
      </c>
      <c r="M606" s="240">
        <f t="shared" si="304"/>
        <v>14.973000000000003</v>
      </c>
      <c r="N606" s="240">
        <f t="shared" si="304"/>
        <v>16.183</v>
      </c>
      <c r="O606" s="240">
        <f t="shared" si="304"/>
        <v>28.398</v>
      </c>
      <c r="P606" s="240">
        <f t="shared" si="304"/>
        <v>24.998000000000001</v>
      </c>
      <c r="Q606" s="240">
        <f t="shared" si="304"/>
        <v>93.221999999999994</v>
      </c>
      <c r="R606" s="240">
        <f t="shared" si="304"/>
        <v>92.241000000000184</v>
      </c>
      <c r="S606" s="240">
        <f t="shared" si="304"/>
        <v>61.44</v>
      </c>
      <c r="T606" s="240">
        <f t="shared" si="304"/>
        <v>55.884999999999998</v>
      </c>
      <c r="U606" s="240">
        <f t="shared" si="304"/>
        <v>32.547000000000004</v>
      </c>
      <c r="V606" s="240">
        <f t="shared" si="304"/>
        <v>9.7899999999999991</v>
      </c>
      <c r="W606" s="240">
        <f t="shared" si="304"/>
        <v>5.6550000000000002</v>
      </c>
      <c r="X606" s="240">
        <f t="shared" si="304"/>
        <v>6.4030000000000005</v>
      </c>
      <c r="Y606" s="240">
        <f t="shared" si="304"/>
        <v>9.7859999999999996</v>
      </c>
      <c r="Z606" s="240">
        <f t="shared" si="304"/>
        <v>2.3460000000000001</v>
      </c>
      <c r="AA606" s="248">
        <f t="shared" si="304"/>
        <v>0.34200000000000003</v>
      </c>
      <c r="AB606" s="93"/>
    </row>
    <row r="607" spans="1:28" ht="19.5" customHeight="1" x14ac:dyDescent="0.15">
      <c r="A607" s="194"/>
      <c r="B607" s="198"/>
      <c r="C607" s="189"/>
      <c r="D607" s="189" t="s">
        <v>153</v>
      </c>
      <c r="E607" s="189" t="s">
        <v>184</v>
      </c>
      <c r="F607" s="240">
        <f>SUM(G607:AA607)</f>
        <v>1713.5499999999997</v>
      </c>
      <c r="G607" s="240">
        <f>SUM(G609,G611,G613,G615,G617,G619)</f>
        <v>0</v>
      </c>
      <c r="H607" s="240">
        <f t="shared" ref="H607" si="305">SUM(H609,H611,H613,H615,H617,H619)</f>
        <v>20.7</v>
      </c>
      <c r="I607" s="240">
        <f>SUM(I609,I611,I613,I615,I617,I619)</f>
        <v>19.39</v>
      </c>
      <c r="J607" s="240">
        <f t="shared" ref="J607" si="306">SUM(J609,J611,J613,J615,J617,J619)</f>
        <v>6.9</v>
      </c>
      <c r="K607" s="240">
        <f>SUM(K609,K611,K613,K615,K617,K619)</f>
        <v>29.76</v>
      </c>
      <c r="L607" s="240">
        <f t="shared" ref="L607:V607" si="307">SUM(L609,L611,L613,L615,L617,L619)</f>
        <v>200.48</v>
      </c>
      <c r="M607" s="240">
        <f t="shared" si="307"/>
        <v>62.21</v>
      </c>
      <c r="N607" s="240">
        <f t="shared" si="307"/>
        <v>68.449999999999989</v>
      </c>
      <c r="O607" s="240">
        <f t="shared" si="307"/>
        <v>94.64</v>
      </c>
      <c r="P607" s="240">
        <f t="shared" si="307"/>
        <v>79.92</v>
      </c>
      <c r="Q607" s="240">
        <f t="shared" si="307"/>
        <v>297.93</v>
      </c>
      <c r="R607" s="240">
        <f t="shared" si="307"/>
        <v>280.24</v>
      </c>
      <c r="S607" s="240">
        <f t="shared" si="307"/>
        <v>180.58999999999997</v>
      </c>
      <c r="T607" s="240">
        <f t="shared" si="307"/>
        <v>169.53</v>
      </c>
      <c r="U607" s="240">
        <f t="shared" si="307"/>
        <v>97.41</v>
      </c>
      <c r="V607" s="240">
        <f t="shared" si="307"/>
        <v>26.88</v>
      </c>
      <c r="W607" s="240">
        <f>SUM(W609,W611,W613,W615,W617,W619)</f>
        <v>15.92</v>
      </c>
      <c r="X607" s="240">
        <f t="shared" ref="X607:AA607" si="308">SUM(X609,X611,X613,X615,X617,X619)</f>
        <v>19.829999999999998</v>
      </c>
      <c r="Y607" s="240">
        <f t="shared" si="308"/>
        <v>34.36</v>
      </c>
      <c r="Z607" s="240">
        <f t="shared" si="308"/>
        <v>7.58</v>
      </c>
      <c r="AA607" s="248">
        <f t="shared" si="308"/>
        <v>0.83</v>
      </c>
      <c r="AB607" s="93"/>
    </row>
    <row r="608" spans="1:28" ht="19.5" customHeight="1" x14ac:dyDescent="0.15">
      <c r="A608" s="194"/>
      <c r="B608" s="198" t="s">
        <v>154</v>
      </c>
      <c r="C608" s="198"/>
      <c r="D608" s="198"/>
      <c r="E608" s="189" t="s">
        <v>150</v>
      </c>
      <c r="F608" s="240">
        <f t="shared" si="301"/>
        <v>501.6600000000002</v>
      </c>
      <c r="G608" s="240">
        <f>SUM(G610,G612,G614,G616,G618,G620)</f>
        <v>0</v>
      </c>
      <c r="H608" s="240">
        <f t="shared" ref="H608:AA608" si="309">SUM(H610,H612,H614,H616,H618,H620)</f>
        <v>0</v>
      </c>
      <c r="I608" s="240">
        <f t="shared" si="309"/>
        <v>1.0720000000000001</v>
      </c>
      <c r="J608" s="240">
        <f t="shared" si="309"/>
        <v>0.58200000000000007</v>
      </c>
      <c r="K608" s="240">
        <f t="shared" si="309"/>
        <v>4.2809999999999997</v>
      </c>
      <c r="L608" s="240">
        <f t="shared" si="309"/>
        <v>41.875999999999991</v>
      </c>
      <c r="M608" s="240">
        <f t="shared" si="309"/>
        <v>14.904000000000002</v>
      </c>
      <c r="N608" s="240">
        <f t="shared" si="309"/>
        <v>16.135000000000002</v>
      </c>
      <c r="O608" s="240">
        <f t="shared" si="309"/>
        <v>28.398</v>
      </c>
      <c r="P608" s="240">
        <f t="shared" si="309"/>
        <v>24.998000000000001</v>
      </c>
      <c r="Q608" s="240">
        <f t="shared" si="309"/>
        <v>93.221999999999994</v>
      </c>
      <c r="R608" s="240">
        <f t="shared" si="309"/>
        <v>92.241000000000184</v>
      </c>
      <c r="S608" s="240">
        <f t="shared" si="309"/>
        <v>61.196999999999996</v>
      </c>
      <c r="T608" s="240">
        <f t="shared" si="309"/>
        <v>55.884999999999998</v>
      </c>
      <c r="U608" s="240">
        <f t="shared" si="309"/>
        <v>32.547000000000004</v>
      </c>
      <c r="V608" s="240">
        <f t="shared" si="309"/>
        <v>9.7899999999999991</v>
      </c>
      <c r="W608" s="240">
        <f t="shared" si="309"/>
        <v>5.6550000000000002</v>
      </c>
      <c r="X608" s="240">
        <f t="shared" si="309"/>
        <v>6.4030000000000005</v>
      </c>
      <c r="Y608" s="240">
        <f t="shared" si="309"/>
        <v>9.7859999999999996</v>
      </c>
      <c r="Z608" s="240">
        <f t="shared" si="309"/>
        <v>2.3460000000000001</v>
      </c>
      <c r="AA608" s="248">
        <f t="shared" si="309"/>
        <v>0.34200000000000003</v>
      </c>
      <c r="AB608" s="93"/>
    </row>
    <row r="609" spans="1:28" ht="19.5" customHeight="1" x14ac:dyDescent="0.15">
      <c r="A609" s="194" t="s">
        <v>155</v>
      </c>
      <c r="B609" s="198"/>
      <c r="C609" s="198" t="s">
        <v>10</v>
      </c>
      <c r="D609" s="189" t="s">
        <v>156</v>
      </c>
      <c r="E609" s="189" t="s">
        <v>184</v>
      </c>
      <c r="F609" s="240">
        <f t="shared" si="301"/>
        <v>1170.29</v>
      </c>
      <c r="G609" s="240">
        <v>0</v>
      </c>
      <c r="H609" s="240">
        <v>16.190000000000001</v>
      </c>
      <c r="I609" s="240">
        <v>16.3</v>
      </c>
      <c r="J609" s="240">
        <v>4.4400000000000004</v>
      </c>
      <c r="K609" s="240">
        <v>24.35</v>
      </c>
      <c r="L609" s="240">
        <v>199.02</v>
      </c>
      <c r="M609" s="240">
        <v>55.45</v>
      </c>
      <c r="N609" s="240">
        <v>39.83</v>
      </c>
      <c r="O609" s="240">
        <v>81.19</v>
      </c>
      <c r="P609" s="240">
        <v>64.400000000000006</v>
      </c>
      <c r="Q609" s="240">
        <v>184.9</v>
      </c>
      <c r="R609" s="240">
        <v>185.15</v>
      </c>
      <c r="S609" s="240">
        <v>118.85</v>
      </c>
      <c r="T609" s="240">
        <v>89.75</v>
      </c>
      <c r="U609" s="240">
        <v>46.64</v>
      </c>
      <c r="V609" s="240">
        <v>19.41</v>
      </c>
      <c r="W609" s="240">
        <v>10.1</v>
      </c>
      <c r="X609" s="240">
        <v>5.29</v>
      </c>
      <c r="Y609" s="240">
        <v>5.69</v>
      </c>
      <c r="Z609" s="240">
        <v>2.5099999999999998</v>
      </c>
      <c r="AA609" s="248">
        <v>0.83</v>
      </c>
      <c r="AB609" s="93"/>
    </row>
    <row r="610" spans="1:28" ht="19.5" customHeight="1" x14ac:dyDescent="0.15">
      <c r="A610" s="194"/>
      <c r="B610" s="198"/>
      <c r="C610" s="198"/>
      <c r="D610" s="198"/>
      <c r="E610" s="189" t="s">
        <v>150</v>
      </c>
      <c r="F610" s="240">
        <f t="shared" si="301"/>
        <v>378.65100000000024</v>
      </c>
      <c r="G610" s="240">
        <v>0</v>
      </c>
      <c r="H610" s="240">
        <v>0</v>
      </c>
      <c r="I610" s="240">
        <v>0.98299999999999998</v>
      </c>
      <c r="J610" s="240">
        <v>0.53200000000000003</v>
      </c>
      <c r="K610" s="240">
        <v>4.1399999999999997</v>
      </c>
      <c r="L610" s="240">
        <v>41.796999999999997</v>
      </c>
      <c r="M610" s="240">
        <v>13.874000000000001</v>
      </c>
      <c r="N610" s="240">
        <v>11.553000000000001</v>
      </c>
      <c r="O610" s="240">
        <v>25.978999999999999</v>
      </c>
      <c r="P610" s="240">
        <v>21.89</v>
      </c>
      <c r="Q610" s="240">
        <v>68.394000000000005</v>
      </c>
      <c r="R610" s="240">
        <v>70.328000000000202</v>
      </c>
      <c r="S610" s="240">
        <v>46.338999999999999</v>
      </c>
      <c r="T610" s="240">
        <v>35.862000000000002</v>
      </c>
      <c r="U610" s="240">
        <v>19.12</v>
      </c>
      <c r="V610" s="240">
        <v>7.8479999999999999</v>
      </c>
      <c r="W610" s="240">
        <v>4.1420000000000003</v>
      </c>
      <c r="X610" s="240">
        <v>2.1680000000000001</v>
      </c>
      <c r="Y610" s="240">
        <v>2.3319999999999999</v>
      </c>
      <c r="Z610" s="240">
        <v>1.028</v>
      </c>
      <c r="AA610" s="248">
        <v>0.34200000000000003</v>
      </c>
      <c r="AB610" s="93"/>
    </row>
    <row r="611" spans="1:28" ht="19.5" customHeight="1" x14ac:dyDescent="0.15">
      <c r="A611" s="194"/>
      <c r="B611" s="198"/>
      <c r="C611" s="198"/>
      <c r="D611" s="189" t="s">
        <v>157</v>
      </c>
      <c r="E611" s="189" t="s">
        <v>184</v>
      </c>
      <c r="F611" s="240">
        <f t="shared" si="301"/>
        <v>247.13</v>
      </c>
      <c r="G611" s="240">
        <v>0</v>
      </c>
      <c r="H611" s="240">
        <v>0</v>
      </c>
      <c r="I611" s="240">
        <v>0</v>
      </c>
      <c r="J611" s="240">
        <v>0</v>
      </c>
      <c r="K611" s="240">
        <v>0</v>
      </c>
      <c r="L611" s="240">
        <v>0</v>
      </c>
      <c r="M611" s="240">
        <v>0</v>
      </c>
      <c r="N611" s="240">
        <v>0.69</v>
      </c>
      <c r="O611" s="240">
        <v>2.68</v>
      </c>
      <c r="P611" s="240">
        <v>12.19</v>
      </c>
      <c r="Q611" s="240">
        <v>73.02</v>
      </c>
      <c r="R611" s="240">
        <v>58.75</v>
      </c>
      <c r="S611" s="240">
        <v>40.299999999999997</v>
      </c>
      <c r="T611" s="240">
        <v>25.53</v>
      </c>
      <c r="U611" s="240">
        <v>25.57</v>
      </c>
      <c r="V611" s="240">
        <v>6.27</v>
      </c>
      <c r="W611" s="240">
        <v>0</v>
      </c>
      <c r="X611" s="240">
        <v>2.13</v>
      </c>
      <c r="Y611" s="240">
        <v>0</v>
      </c>
      <c r="Z611" s="240">
        <v>0</v>
      </c>
      <c r="AA611" s="248">
        <v>0</v>
      </c>
      <c r="AB611" s="93"/>
    </row>
    <row r="612" spans="1:28" ht="19.5" customHeight="1" x14ac:dyDescent="0.15">
      <c r="A612" s="194"/>
      <c r="B612" s="198"/>
      <c r="C612" s="198"/>
      <c r="D612" s="198"/>
      <c r="E612" s="189" t="s">
        <v>150</v>
      </c>
      <c r="F612" s="240">
        <f t="shared" si="301"/>
        <v>57.420999999999999</v>
      </c>
      <c r="G612" s="240">
        <v>0</v>
      </c>
      <c r="H612" s="240">
        <v>0</v>
      </c>
      <c r="I612" s="240">
        <v>0</v>
      </c>
      <c r="J612" s="240">
        <v>0</v>
      </c>
      <c r="K612" s="240">
        <v>0</v>
      </c>
      <c r="L612" s="240">
        <v>0</v>
      </c>
      <c r="M612" s="240">
        <v>0</v>
      </c>
      <c r="N612" s="240">
        <v>0.11</v>
      </c>
      <c r="O612" s="240">
        <v>0.48099999999999998</v>
      </c>
      <c r="P612" s="240">
        <v>2.4420000000000002</v>
      </c>
      <c r="Q612" s="240">
        <v>16.02</v>
      </c>
      <c r="R612" s="240">
        <v>13.49</v>
      </c>
      <c r="S612" s="240">
        <v>9.6709999999999994</v>
      </c>
      <c r="T612" s="240">
        <v>6.3879999999999999</v>
      </c>
      <c r="U612" s="240">
        <v>6.6349999999999998</v>
      </c>
      <c r="V612" s="240">
        <v>1.63</v>
      </c>
      <c r="W612" s="240">
        <v>0</v>
      </c>
      <c r="X612" s="240">
        <v>0.55400000000000005</v>
      </c>
      <c r="Y612" s="240">
        <v>0</v>
      </c>
      <c r="Z612" s="240">
        <v>0</v>
      </c>
      <c r="AA612" s="248">
        <v>0</v>
      </c>
      <c r="AB612" s="93"/>
    </row>
    <row r="613" spans="1:28" ht="19.5" customHeight="1" x14ac:dyDescent="0.15">
      <c r="A613" s="194"/>
      <c r="B613" s="198" t="s">
        <v>158</v>
      </c>
      <c r="C613" s="198" t="s">
        <v>159</v>
      </c>
      <c r="D613" s="189" t="s">
        <v>160</v>
      </c>
      <c r="E613" s="189" t="s">
        <v>184</v>
      </c>
      <c r="F613" s="240">
        <f>SUM(G613:AA613)</f>
        <v>259.64</v>
      </c>
      <c r="G613" s="240">
        <v>0</v>
      </c>
      <c r="H613" s="240">
        <v>2.75</v>
      </c>
      <c r="I613" s="240">
        <v>0.61</v>
      </c>
      <c r="J613" s="240">
        <v>0.36</v>
      </c>
      <c r="K613" s="240">
        <v>0</v>
      </c>
      <c r="L613" s="240">
        <v>0.26</v>
      </c>
      <c r="M613" s="240">
        <v>5.08</v>
      </c>
      <c r="N613" s="240">
        <v>27.88</v>
      </c>
      <c r="O613" s="240">
        <v>10.77</v>
      </c>
      <c r="P613" s="240">
        <v>3.33</v>
      </c>
      <c r="Q613" s="240">
        <v>39.83</v>
      </c>
      <c r="R613" s="240">
        <v>34.630000000000003</v>
      </c>
      <c r="S613" s="240">
        <v>20.440000000000001</v>
      </c>
      <c r="T613" s="240">
        <v>52.59</v>
      </c>
      <c r="U613" s="240">
        <v>19.29</v>
      </c>
      <c r="V613" s="240">
        <v>1.2</v>
      </c>
      <c r="W613" s="240">
        <v>5.82</v>
      </c>
      <c r="X613" s="240">
        <v>1.06</v>
      </c>
      <c r="Y613" s="240">
        <v>28.67</v>
      </c>
      <c r="Z613" s="240">
        <v>5.07</v>
      </c>
      <c r="AA613" s="248">
        <v>0</v>
      </c>
      <c r="AB613" s="93"/>
    </row>
    <row r="614" spans="1:28" ht="19.5" customHeight="1" x14ac:dyDescent="0.15">
      <c r="A614" s="194"/>
      <c r="B614" s="198"/>
      <c r="C614" s="198"/>
      <c r="D614" s="198"/>
      <c r="E614" s="189" t="s">
        <v>150</v>
      </c>
      <c r="F614" s="240">
        <f t="shared" si="301"/>
        <v>58.533999999999999</v>
      </c>
      <c r="G614" s="240">
        <v>0</v>
      </c>
      <c r="H614" s="240">
        <v>0</v>
      </c>
      <c r="I614" s="240">
        <v>3.1E-2</v>
      </c>
      <c r="J614" s="240">
        <v>2.5000000000000001E-2</v>
      </c>
      <c r="K614" s="240">
        <v>0</v>
      </c>
      <c r="L614" s="240">
        <v>3.2000000000000001E-2</v>
      </c>
      <c r="M614" s="240">
        <v>0.71099999999999997</v>
      </c>
      <c r="N614" s="240">
        <v>4.4610000000000003</v>
      </c>
      <c r="O614" s="240">
        <v>1.9379999999999999</v>
      </c>
      <c r="P614" s="240">
        <v>0.66600000000000004</v>
      </c>
      <c r="Q614" s="240">
        <v>8.7609999999999992</v>
      </c>
      <c r="R614" s="240">
        <v>7.9660000000000002</v>
      </c>
      <c r="S614" s="240">
        <v>4.9059999999999997</v>
      </c>
      <c r="T614" s="240">
        <v>13.148999999999999</v>
      </c>
      <c r="U614" s="240">
        <v>5.0149999999999997</v>
      </c>
      <c r="V614" s="240">
        <v>0.312</v>
      </c>
      <c r="W614" s="240">
        <v>1.5129999999999999</v>
      </c>
      <c r="X614" s="240">
        <v>0.27600000000000002</v>
      </c>
      <c r="Y614" s="240">
        <v>7.4539999999999997</v>
      </c>
      <c r="Z614" s="240">
        <v>1.3180000000000001</v>
      </c>
      <c r="AA614" s="248">
        <v>0</v>
      </c>
      <c r="AB614" s="93"/>
    </row>
    <row r="615" spans="1:28" ht="19.5" customHeight="1" x14ac:dyDescent="0.15">
      <c r="A615" s="194"/>
      <c r="B615" s="198"/>
      <c r="C615" s="198"/>
      <c r="D615" s="189" t="s">
        <v>161</v>
      </c>
      <c r="E615" s="189" t="s">
        <v>184</v>
      </c>
      <c r="F615" s="240">
        <f t="shared" si="301"/>
        <v>10.25</v>
      </c>
      <c r="G615" s="240">
        <v>0</v>
      </c>
      <c r="H615" s="240">
        <v>1.54</v>
      </c>
      <c r="I615" s="240">
        <v>0</v>
      </c>
      <c r="J615" s="240">
        <v>2.1</v>
      </c>
      <c r="K615" s="240">
        <v>5.41</v>
      </c>
      <c r="L615" s="240">
        <v>1.2</v>
      </c>
      <c r="M615" s="240">
        <v>0</v>
      </c>
      <c r="N615" s="240">
        <v>0</v>
      </c>
      <c r="O615" s="240">
        <v>0</v>
      </c>
      <c r="P615" s="240">
        <v>0</v>
      </c>
      <c r="Q615" s="240">
        <v>0</v>
      </c>
      <c r="R615" s="240">
        <v>0</v>
      </c>
      <c r="S615" s="240">
        <v>0</v>
      </c>
      <c r="T615" s="240">
        <v>0</v>
      </c>
      <c r="U615" s="240">
        <v>0</v>
      </c>
      <c r="V615" s="240">
        <v>0</v>
      </c>
      <c r="W615" s="240">
        <v>0</v>
      </c>
      <c r="X615" s="240">
        <v>0</v>
      </c>
      <c r="Y615" s="240">
        <v>0</v>
      </c>
      <c r="Z615" s="240">
        <v>0</v>
      </c>
      <c r="AA615" s="248">
        <v>0</v>
      </c>
      <c r="AB615" s="93"/>
    </row>
    <row r="616" spans="1:28" ht="19.5" customHeight="1" x14ac:dyDescent="0.15">
      <c r="A616" s="194"/>
      <c r="B616" s="198"/>
      <c r="C616" s="198"/>
      <c r="D616" s="198"/>
      <c r="E616" s="189" t="s">
        <v>150</v>
      </c>
      <c r="F616" s="240">
        <f t="shared" si="301"/>
        <v>0.21299999999999997</v>
      </c>
      <c r="G616" s="240">
        <v>0</v>
      </c>
      <c r="H616" s="240">
        <v>0</v>
      </c>
      <c r="I616" s="240">
        <v>0</v>
      </c>
      <c r="J616" s="240">
        <v>2.5000000000000001E-2</v>
      </c>
      <c r="K616" s="240">
        <v>0.14099999999999999</v>
      </c>
      <c r="L616" s="240">
        <v>4.7E-2</v>
      </c>
      <c r="M616" s="240">
        <v>0</v>
      </c>
      <c r="N616" s="240">
        <v>0</v>
      </c>
      <c r="O616" s="240">
        <v>0</v>
      </c>
      <c r="P616" s="240">
        <v>0</v>
      </c>
      <c r="Q616" s="240">
        <v>0</v>
      </c>
      <c r="R616" s="240">
        <v>0</v>
      </c>
      <c r="S616" s="240">
        <v>0</v>
      </c>
      <c r="T616" s="240">
        <v>0</v>
      </c>
      <c r="U616" s="240">
        <v>0</v>
      </c>
      <c r="V616" s="240">
        <v>0</v>
      </c>
      <c r="W616" s="240">
        <v>0</v>
      </c>
      <c r="X616" s="240">
        <v>0</v>
      </c>
      <c r="Y616" s="240">
        <v>0</v>
      </c>
      <c r="Z616" s="240">
        <v>0</v>
      </c>
      <c r="AA616" s="248">
        <v>0</v>
      </c>
      <c r="AB616" s="93"/>
    </row>
    <row r="617" spans="1:28" ht="19.5" customHeight="1" x14ac:dyDescent="0.15">
      <c r="A617" s="194"/>
      <c r="B617" s="198"/>
      <c r="C617" s="198" t="s">
        <v>162</v>
      </c>
      <c r="D617" s="189" t="s">
        <v>163</v>
      </c>
      <c r="E617" s="189" t="s">
        <v>184</v>
      </c>
      <c r="F617" s="240">
        <f t="shared" si="301"/>
        <v>26.24</v>
      </c>
      <c r="G617" s="240">
        <v>0</v>
      </c>
      <c r="H617" s="240">
        <v>0.22</v>
      </c>
      <c r="I617" s="240">
        <v>2.48</v>
      </c>
      <c r="J617" s="240">
        <v>0</v>
      </c>
      <c r="K617" s="240">
        <v>0</v>
      </c>
      <c r="L617" s="240">
        <v>0</v>
      </c>
      <c r="M617" s="240">
        <v>1.68</v>
      </c>
      <c r="N617" s="240">
        <v>0.05</v>
      </c>
      <c r="O617" s="240">
        <v>0</v>
      </c>
      <c r="P617" s="240">
        <v>0</v>
      </c>
      <c r="Q617" s="240">
        <v>0.18</v>
      </c>
      <c r="R617" s="240">
        <v>1.71</v>
      </c>
      <c r="S617" s="240">
        <v>1</v>
      </c>
      <c r="T617" s="240">
        <v>1.66</v>
      </c>
      <c r="U617" s="240">
        <v>5.91</v>
      </c>
      <c r="V617" s="240">
        <v>0</v>
      </c>
      <c r="W617" s="240">
        <v>0</v>
      </c>
      <c r="X617" s="240">
        <v>11.35</v>
      </c>
      <c r="Y617" s="240">
        <v>0</v>
      </c>
      <c r="Z617" s="240">
        <v>0</v>
      </c>
      <c r="AA617" s="248">
        <v>0</v>
      </c>
      <c r="AB617" s="93"/>
    </row>
    <row r="618" spans="1:28" ht="19.5" customHeight="1" x14ac:dyDescent="0.15">
      <c r="A618" s="194"/>
      <c r="B618" s="198" t="s">
        <v>20</v>
      </c>
      <c r="C618" s="198"/>
      <c r="D618" s="198"/>
      <c r="E618" s="189" t="s">
        <v>150</v>
      </c>
      <c r="F618" s="240">
        <f t="shared" si="301"/>
        <v>6.8409999999999993</v>
      </c>
      <c r="G618" s="240">
        <v>0</v>
      </c>
      <c r="H618" s="240">
        <v>0</v>
      </c>
      <c r="I618" s="240">
        <v>5.8000000000000003E-2</v>
      </c>
      <c r="J618" s="240">
        <v>0</v>
      </c>
      <c r="K618" s="240">
        <v>0</v>
      </c>
      <c r="L618" s="240">
        <v>0</v>
      </c>
      <c r="M618" s="240">
        <v>0.31900000000000001</v>
      </c>
      <c r="N618" s="240">
        <v>1.0999999999999999E-2</v>
      </c>
      <c r="O618" s="240">
        <v>0</v>
      </c>
      <c r="P618" s="240">
        <v>0</v>
      </c>
      <c r="Q618" s="240">
        <v>4.7E-2</v>
      </c>
      <c r="R618" s="240">
        <v>0.45700000000000002</v>
      </c>
      <c r="S618" s="240">
        <v>0.28100000000000003</v>
      </c>
      <c r="T618" s="240">
        <v>0.48599999999999999</v>
      </c>
      <c r="U618" s="240">
        <v>1.7769999999999999</v>
      </c>
      <c r="V618" s="240">
        <v>0</v>
      </c>
      <c r="W618" s="240">
        <v>0</v>
      </c>
      <c r="X618" s="240">
        <v>3.4049999999999998</v>
      </c>
      <c r="Y618" s="240">
        <v>0</v>
      </c>
      <c r="Z618" s="240">
        <v>0</v>
      </c>
      <c r="AA618" s="248">
        <v>0</v>
      </c>
      <c r="AB618" s="93"/>
    </row>
    <row r="619" spans="1:28" ht="19.5" customHeight="1" x14ac:dyDescent="0.15">
      <c r="A619" s="194"/>
      <c r="B619" s="198"/>
      <c r="C619" s="198"/>
      <c r="D619" s="189" t="s">
        <v>164</v>
      </c>
      <c r="E619" s="189" t="s">
        <v>184</v>
      </c>
      <c r="F619" s="240">
        <f t="shared" si="301"/>
        <v>0</v>
      </c>
      <c r="G619" s="240">
        <v>0</v>
      </c>
      <c r="H619" s="240">
        <v>0</v>
      </c>
      <c r="I619" s="240">
        <v>0</v>
      </c>
      <c r="J619" s="240">
        <v>0</v>
      </c>
      <c r="K619" s="240">
        <v>0</v>
      </c>
      <c r="L619" s="240">
        <v>0</v>
      </c>
      <c r="M619" s="240">
        <v>0</v>
      </c>
      <c r="N619" s="240">
        <v>0</v>
      </c>
      <c r="O619" s="240">
        <v>0</v>
      </c>
      <c r="P619" s="240">
        <v>0</v>
      </c>
      <c r="Q619" s="240">
        <v>0</v>
      </c>
      <c r="R619" s="240">
        <v>0</v>
      </c>
      <c r="S619" s="240">
        <v>0</v>
      </c>
      <c r="T619" s="240">
        <v>0</v>
      </c>
      <c r="U619" s="240">
        <v>0</v>
      </c>
      <c r="V619" s="240">
        <v>0</v>
      </c>
      <c r="W619" s="240">
        <v>0</v>
      </c>
      <c r="X619" s="240">
        <v>0</v>
      </c>
      <c r="Y619" s="240">
        <v>0</v>
      </c>
      <c r="Z619" s="240">
        <v>0</v>
      </c>
      <c r="AA619" s="248">
        <v>0</v>
      </c>
      <c r="AB619" s="93"/>
    </row>
    <row r="620" spans="1:28" ht="19.5" customHeight="1" x14ac:dyDescent="0.15">
      <c r="A620" s="194" t="s">
        <v>227</v>
      </c>
      <c r="B620" s="198"/>
      <c r="C620" s="198"/>
      <c r="D620" s="198"/>
      <c r="E620" s="189" t="s">
        <v>150</v>
      </c>
      <c r="F620" s="240">
        <f t="shared" si="301"/>
        <v>0</v>
      </c>
      <c r="G620" s="240">
        <v>0</v>
      </c>
      <c r="H620" s="240">
        <v>0</v>
      </c>
      <c r="I620" s="240">
        <v>0</v>
      </c>
      <c r="J620" s="240">
        <v>0</v>
      </c>
      <c r="K620" s="240">
        <v>0</v>
      </c>
      <c r="L620" s="240">
        <v>0</v>
      </c>
      <c r="M620" s="240">
        <v>0</v>
      </c>
      <c r="N620" s="240">
        <v>0</v>
      </c>
      <c r="O620" s="240">
        <v>0</v>
      </c>
      <c r="P620" s="240">
        <v>0</v>
      </c>
      <c r="Q620" s="240">
        <v>0</v>
      </c>
      <c r="R620" s="240">
        <v>0</v>
      </c>
      <c r="S620" s="240">
        <v>0</v>
      </c>
      <c r="T620" s="240">
        <v>0</v>
      </c>
      <c r="U620" s="240">
        <v>0</v>
      </c>
      <c r="V620" s="240">
        <v>0</v>
      </c>
      <c r="W620" s="240">
        <v>0</v>
      </c>
      <c r="X620" s="240">
        <v>0</v>
      </c>
      <c r="Y620" s="240">
        <v>0</v>
      </c>
      <c r="Z620" s="240">
        <v>0</v>
      </c>
      <c r="AA620" s="248">
        <v>0</v>
      </c>
      <c r="AB620" s="93"/>
    </row>
    <row r="621" spans="1:28" ht="19.5" customHeight="1" x14ac:dyDescent="0.15">
      <c r="A621" s="194"/>
      <c r="B621" s="197"/>
      <c r="C621" s="193" t="s">
        <v>165</v>
      </c>
      <c r="D621" s="188"/>
      <c r="E621" s="189" t="s">
        <v>184</v>
      </c>
      <c r="F621" s="240">
        <f t="shared" si="301"/>
        <v>4.9800000000000004</v>
      </c>
      <c r="G621" s="240">
        <v>0</v>
      </c>
      <c r="H621" s="240">
        <v>0.73</v>
      </c>
      <c r="I621" s="240">
        <v>0.56000000000000005</v>
      </c>
      <c r="J621" s="240">
        <v>0</v>
      </c>
      <c r="K621" s="240">
        <v>0.2</v>
      </c>
      <c r="L621" s="240">
        <v>1.01</v>
      </c>
      <c r="M621" s="240">
        <v>0.69</v>
      </c>
      <c r="N621" s="240">
        <v>0.2</v>
      </c>
      <c r="O621" s="240">
        <v>0</v>
      </c>
      <c r="P621" s="240">
        <v>0</v>
      </c>
      <c r="Q621" s="240">
        <v>0</v>
      </c>
      <c r="R621" s="240">
        <v>0</v>
      </c>
      <c r="S621" s="240">
        <v>1.59</v>
      </c>
      <c r="T621" s="240">
        <v>0</v>
      </c>
      <c r="U621" s="240">
        <v>0</v>
      </c>
      <c r="V621" s="240">
        <v>0</v>
      </c>
      <c r="W621" s="240">
        <v>0</v>
      </c>
      <c r="X621" s="240">
        <v>0</v>
      </c>
      <c r="Y621" s="240">
        <v>0</v>
      </c>
      <c r="Z621" s="240">
        <v>0</v>
      </c>
      <c r="AA621" s="248">
        <v>0</v>
      </c>
      <c r="AB621" s="93"/>
    </row>
    <row r="622" spans="1:28" ht="19.5" customHeight="1" x14ac:dyDescent="0.15">
      <c r="A622" s="194"/>
      <c r="B622" s="197"/>
      <c r="C622" s="197"/>
      <c r="D622" s="191"/>
      <c r="E622" s="189" t="s">
        <v>150</v>
      </c>
      <c r="F622" s="240">
        <f t="shared" si="301"/>
        <v>0.47899999999999998</v>
      </c>
      <c r="G622" s="240">
        <v>0</v>
      </c>
      <c r="H622" s="240">
        <v>0</v>
      </c>
      <c r="I622" s="240">
        <v>1.4E-2</v>
      </c>
      <c r="J622" s="240">
        <v>0</v>
      </c>
      <c r="K622" s="240">
        <v>1.4E-2</v>
      </c>
      <c r="L622" s="240">
        <v>9.0999999999999998E-2</v>
      </c>
      <c r="M622" s="240">
        <v>6.9000000000000006E-2</v>
      </c>
      <c r="N622" s="240">
        <v>4.8000000000000001E-2</v>
      </c>
      <c r="O622" s="240">
        <v>0</v>
      </c>
      <c r="P622" s="240">
        <v>0</v>
      </c>
      <c r="Q622" s="240">
        <v>0</v>
      </c>
      <c r="R622" s="240">
        <v>0</v>
      </c>
      <c r="S622" s="240">
        <v>0.24299999999999999</v>
      </c>
      <c r="T622" s="240">
        <v>0</v>
      </c>
      <c r="U622" s="240">
        <v>0</v>
      </c>
      <c r="V622" s="240">
        <v>0</v>
      </c>
      <c r="W622" s="240">
        <v>0</v>
      </c>
      <c r="X622" s="240">
        <v>0</v>
      </c>
      <c r="Y622" s="240">
        <v>0</v>
      </c>
      <c r="Z622" s="240">
        <v>0</v>
      </c>
      <c r="AA622" s="248">
        <v>0</v>
      </c>
      <c r="AB622" s="93"/>
    </row>
    <row r="623" spans="1:28" ht="19.5" customHeight="1" x14ac:dyDescent="0.15">
      <c r="A623" s="194"/>
      <c r="B623" s="196"/>
      <c r="C623" s="193" t="s">
        <v>152</v>
      </c>
      <c r="D623" s="188"/>
      <c r="E623" s="189" t="s">
        <v>184</v>
      </c>
      <c r="F623" s="240">
        <f t="shared" si="301"/>
        <v>1396.2399999999998</v>
      </c>
      <c r="G623" s="240">
        <f>G625+G635</f>
        <v>0</v>
      </c>
      <c r="H623" s="240">
        <f t="shared" ref="H623:AA623" si="310">H625+H635</f>
        <v>3.38</v>
      </c>
      <c r="I623" s="240">
        <f t="shared" si="310"/>
        <v>2.41</v>
      </c>
      <c r="J623" s="240">
        <f t="shared" si="310"/>
        <v>12.5</v>
      </c>
      <c r="K623" s="240">
        <f t="shared" si="310"/>
        <v>7.27</v>
      </c>
      <c r="L623" s="240">
        <f t="shared" si="310"/>
        <v>15.36</v>
      </c>
      <c r="M623" s="240">
        <f t="shared" si="310"/>
        <v>21.8</v>
      </c>
      <c r="N623" s="240">
        <f t="shared" si="310"/>
        <v>46.91</v>
      </c>
      <c r="O623" s="240">
        <f t="shared" si="310"/>
        <v>8.77</v>
      </c>
      <c r="P623" s="240">
        <f t="shared" si="310"/>
        <v>16.899999999999999</v>
      </c>
      <c r="Q623" s="240">
        <f t="shared" si="310"/>
        <v>106.05</v>
      </c>
      <c r="R623" s="240">
        <f t="shared" si="310"/>
        <v>279.19</v>
      </c>
      <c r="S623" s="240">
        <f t="shared" si="310"/>
        <v>259.91000000000003</v>
      </c>
      <c r="T623" s="240">
        <f t="shared" si="310"/>
        <v>248.88</v>
      </c>
      <c r="U623" s="240">
        <f t="shared" si="310"/>
        <v>296.33</v>
      </c>
      <c r="V623" s="240">
        <f t="shared" si="310"/>
        <v>44.05</v>
      </c>
      <c r="W623" s="240">
        <f t="shared" si="310"/>
        <v>21.41</v>
      </c>
      <c r="X623" s="240">
        <f t="shared" si="310"/>
        <v>1.54</v>
      </c>
      <c r="Y623" s="240">
        <f t="shared" si="310"/>
        <v>3.58</v>
      </c>
      <c r="Z623" s="240">
        <f t="shared" si="310"/>
        <v>0</v>
      </c>
      <c r="AA623" s="248">
        <f t="shared" si="310"/>
        <v>0</v>
      </c>
      <c r="AB623" s="93"/>
    </row>
    <row r="624" spans="1:28" ht="19.5" customHeight="1" x14ac:dyDescent="0.15">
      <c r="A624" s="194"/>
      <c r="B624" s="197"/>
      <c r="C624" s="197"/>
      <c r="D624" s="191"/>
      <c r="E624" s="189" t="s">
        <v>150</v>
      </c>
      <c r="F624" s="240">
        <f t="shared" si="301"/>
        <v>245.62000000000006</v>
      </c>
      <c r="G624" s="240">
        <f>G626+G636</f>
        <v>0</v>
      </c>
      <c r="H624" s="240">
        <f t="shared" ref="H624" si="311">H626+H636</f>
        <v>3.4000000000000002E-2</v>
      </c>
      <c r="I624" s="240">
        <f>I626+I636</f>
        <v>6.2E-2</v>
      </c>
      <c r="J624" s="240">
        <f t="shared" ref="J624:AA624" si="312">J626+J636</f>
        <v>0.627</v>
      </c>
      <c r="K624" s="240">
        <f t="shared" si="312"/>
        <v>0.50800000000000001</v>
      </c>
      <c r="L624" s="240">
        <f t="shared" si="312"/>
        <v>1.3029999999999999</v>
      </c>
      <c r="M624" s="240">
        <f t="shared" si="312"/>
        <v>2.7770000000000001</v>
      </c>
      <c r="N624" s="240">
        <f t="shared" si="312"/>
        <v>5.4039999999999999</v>
      </c>
      <c r="O624" s="240">
        <f t="shared" si="312"/>
        <v>1.1739999999999999</v>
      </c>
      <c r="P624" s="240">
        <f t="shared" si="312"/>
        <v>2.411</v>
      </c>
      <c r="Q624" s="240">
        <f t="shared" si="312"/>
        <v>15.672000000000001</v>
      </c>
      <c r="R624" s="240">
        <f t="shared" si="312"/>
        <v>45.441000000000102</v>
      </c>
      <c r="S624" s="240">
        <f t="shared" si="312"/>
        <v>50.212000000000003</v>
      </c>
      <c r="T624" s="240">
        <f t="shared" si="312"/>
        <v>48.034999999999997</v>
      </c>
      <c r="U624" s="240">
        <f t="shared" si="312"/>
        <v>56.39</v>
      </c>
      <c r="V624" s="240">
        <f t="shared" si="312"/>
        <v>9.984</v>
      </c>
      <c r="W624" s="240">
        <f t="shared" si="312"/>
        <v>4.4969999999999999</v>
      </c>
      <c r="X624" s="240">
        <f t="shared" si="312"/>
        <v>0.40100000000000002</v>
      </c>
      <c r="Y624" s="240">
        <f t="shared" si="312"/>
        <v>0.68799999999999994</v>
      </c>
      <c r="Z624" s="240">
        <f t="shared" si="312"/>
        <v>0</v>
      </c>
      <c r="AA624" s="248">
        <f t="shared" si="312"/>
        <v>0</v>
      </c>
      <c r="AB624" s="93"/>
    </row>
    <row r="625" spans="1:28" ht="19.5" customHeight="1" x14ac:dyDescent="0.15">
      <c r="A625" s="194"/>
      <c r="B625" s="198" t="s">
        <v>94</v>
      </c>
      <c r="C625" s="189"/>
      <c r="D625" s="189" t="s">
        <v>153</v>
      </c>
      <c r="E625" s="189" t="s">
        <v>184</v>
      </c>
      <c r="F625" s="240">
        <f t="shared" si="301"/>
        <v>522.65000000000009</v>
      </c>
      <c r="G625" s="240">
        <f>SUM(G627,G629,G631,G633)</f>
        <v>0</v>
      </c>
      <c r="H625" s="240">
        <f t="shared" ref="H625" si="313">SUM(H627,H629,H631,H633)</f>
        <v>0</v>
      </c>
      <c r="I625" s="240">
        <f>SUM(I627,I629,I631,I633)</f>
        <v>0</v>
      </c>
      <c r="J625" s="240">
        <f t="shared" ref="J625:AA625" si="314">SUM(J627,J629,J631,J633)</f>
        <v>0</v>
      </c>
      <c r="K625" s="240">
        <f t="shared" si="314"/>
        <v>0</v>
      </c>
      <c r="L625" s="240">
        <f t="shared" si="314"/>
        <v>0.77</v>
      </c>
      <c r="M625" s="240">
        <f t="shared" si="314"/>
        <v>14.97</v>
      </c>
      <c r="N625" s="240">
        <f t="shared" si="314"/>
        <v>4.8599999999999994</v>
      </c>
      <c r="O625" s="240">
        <f t="shared" si="314"/>
        <v>2.06</v>
      </c>
      <c r="P625" s="240">
        <f t="shared" si="314"/>
        <v>3.04</v>
      </c>
      <c r="Q625" s="240">
        <f t="shared" si="314"/>
        <v>10.31</v>
      </c>
      <c r="R625" s="240">
        <f t="shared" si="314"/>
        <v>58.790000000000006</v>
      </c>
      <c r="S625" s="240">
        <f t="shared" si="314"/>
        <v>132.80000000000001</v>
      </c>
      <c r="T625" s="240">
        <f t="shared" si="314"/>
        <v>115.21000000000001</v>
      </c>
      <c r="U625" s="240">
        <f t="shared" si="314"/>
        <v>127.73</v>
      </c>
      <c r="V625" s="240">
        <f t="shared" si="314"/>
        <v>32.83</v>
      </c>
      <c r="W625" s="240">
        <f t="shared" si="314"/>
        <v>14.16</v>
      </c>
      <c r="X625" s="240">
        <f t="shared" si="314"/>
        <v>1.54</v>
      </c>
      <c r="Y625" s="240">
        <f t="shared" si="314"/>
        <v>3.58</v>
      </c>
      <c r="Z625" s="240">
        <f t="shared" si="314"/>
        <v>0</v>
      </c>
      <c r="AA625" s="252">
        <f t="shared" si="314"/>
        <v>0</v>
      </c>
      <c r="AB625" s="93"/>
    </row>
    <row r="626" spans="1:28" ht="19.5" customHeight="1" x14ac:dyDescent="0.15">
      <c r="A626" s="194"/>
      <c r="B626" s="198"/>
      <c r="C626" s="198" t="s">
        <v>10</v>
      </c>
      <c r="D626" s="198"/>
      <c r="E626" s="189" t="s">
        <v>150</v>
      </c>
      <c r="F626" s="240">
        <f t="shared" si="301"/>
        <v>124.697</v>
      </c>
      <c r="G626" s="240">
        <f>SUM(G628,G630,G632,G634)</f>
        <v>0</v>
      </c>
      <c r="H626" s="240">
        <f t="shared" ref="H626:AA626" si="315">SUM(H628,H630,H632,H634)</f>
        <v>0</v>
      </c>
      <c r="I626" s="240">
        <f t="shared" si="315"/>
        <v>0</v>
      </c>
      <c r="J626" s="240">
        <f t="shared" si="315"/>
        <v>0</v>
      </c>
      <c r="K626" s="240">
        <f t="shared" si="315"/>
        <v>0</v>
      </c>
      <c r="L626" s="240">
        <f t="shared" si="315"/>
        <v>6.5000000000000002E-2</v>
      </c>
      <c r="M626" s="240">
        <f t="shared" si="315"/>
        <v>2.1019999999999999</v>
      </c>
      <c r="N626" s="240">
        <f t="shared" si="315"/>
        <v>0.77400000000000002</v>
      </c>
      <c r="O626" s="240">
        <f t="shared" si="315"/>
        <v>0.375</v>
      </c>
      <c r="P626" s="240">
        <f t="shared" si="315"/>
        <v>0.60699999999999998</v>
      </c>
      <c r="Q626" s="240">
        <f t="shared" si="315"/>
        <v>2.2670000000000003</v>
      </c>
      <c r="R626" s="240">
        <f t="shared" si="315"/>
        <v>13.475</v>
      </c>
      <c r="S626" s="240">
        <f t="shared" si="315"/>
        <v>31.816000000000003</v>
      </c>
      <c r="T626" s="240">
        <f t="shared" si="315"/>
        <v>28.536000000000001</v>
      </c>
      <c r="U626" s="240">
        <f t="shared" si="315"/>
        <v>31.826999999999998</v>
      </c>
      <c r="V626" s="240">
        <f t="shared" si="315"/>
        <v>8.3339999999999996</v>
      </c>
      <c r="W626" s="240">
        <f t="shared" si="315"/>
        <v>3.43</v>
      </c>
      <c r="X626" s="240">
        <f t="shared" si="315"/>
        <v>0.40100000000000002</v>
      </c>
      <c r="Y626" s="240">
        <f t="shared" si="315"/>
        <v>0.68799999999999994</v>
      </c>
      <c r="Z626" s="240">
        <f t="shared" si="315"/>
        <v>0</v>
      </c>
      <c r="AA626" s="248">
        <f t="shared" si="315"/>
        <v>0</v>
      </c>
      <c r="AB626" s="93"/>
    </row>
    <row r="627" spans="1:28" ht="19.5" customHeight="1" x14ac:dyDescent="0.15">
      <c r="A627" s="194"/>
      <c r="B627" s="198"/>
      <c r="C627" s="198"/>
      <c r="D627" s="189" t="s">
        <v>157</v>
      </c>
      <c r="E627" s="189" t="s">
        <v>184</v>
      </c>
      <c r="F627" s="240">
        <f t="shared" si="301"/>
        <v>282.28000000000003</v>
      </c>
      <c r="G627" s="240">
        <v>0</v>
      </c>
      <c r="H627" s="240">
        <v>0</v>
      </c>
      <c r="I627" s="240">
        <v>0</v>
      </c>
      <c r="J627" s="240">
        <v>0</v>
      </c>
      <c r="K627" s="240">
        <v>0</v>
      </c>
      <c r="L627" s="240">
        <v>0.77</v>
      </c>
      <c r="M627" s="240">
        <v>0.41</v>
      </c>
      <c r="N627" s="240">
        <v>1.1499999999999999</v>
      </c>
      <c r="O627" s="240">
        <v>0.13</v>
      </c>
      <c r="P627" s="240">
        <v>0</v>
      </c>
      <c r="Q627" s="240">
        <v>2.4700000000000002</v>
      </c>
      <c r="R627" s="240">
        <v>18.12</v>
      </c>
      <c r="S627" s="240">
        <v>54.71</v>
      </c>
      <c r="T627" s="240">
        <v>52.36</v>
      </c>
      <c r="U627" s="240">
        <v>109.2</v>
      </c>
      <c r="V627" s="240">
        <v>26.66</v>
      </c>
      <c r="W627" s="240">
        <v>12.72</v>
      </c>
      <c r="X627" s="240">
        <v>0</v>
      </c>
      <c r="Y627" s="240">
        <v>3.58</v>
      </c>
      <c r="Z627" s="240">
        <v>0</v>
      </c>
      <c r="AA627" s="248">
        <v>0</v>
      </c>
      <c r="AB627" s="93"/>
    </row>
    <row r="628" spans="1:28" ht="19.5" customHeight="1" x14ac:dyDescent="0.15">
      <c r="A628" s="194"/>
      <c r="B628" s="198"/>
      <c r="C628" s="198"/>
      <c r="D628" s="198"/>
      <c r="E628" s="189" t="s">
        <v>150</v>
      </c>
      <c r="F628" s="240">
        <f t="shared" si="301"/>
        <v>68.430000000000007</v>
      </c>
      <c r="G628" s="240">
        <v>0</v>
      </c>
      <c r="H628" s="240">
        <v>0</v>
      </c>
      <c r="I628" s="240">
        <v>0</v>
      </c>
      <c r="J628" s="240">
        <v>0</v>
      </c>
      <c r="K628" s="240">
        <v>0</v>
      </c>
      <c r="L628" s="240">
        <v>6.5000000000000002E-2</v>
      </c>
      <c r="M628" s="240">
        <v>5.7000000000000002E-2</v>
      </c>
      <c r="N628" s="240">
        <v>0.184</v>
      </c>
      <c r="O628" s="240">
        <v>2.5000000000000001E-2</v>
      </c>
      <c r="P628" s="240">
        <v>0</v>
      </c>
      <c r="Q628" s="240">
        <v>0.54400000000000004</v>
      </c>
      <c r="R628" s="240">
        <v>4.173</v>
      </c>
      <c r="S628" s="240">
        <v>13.095000000000001</v>
      </c>
      <c r="T628" s="240">
        <v>12.802</v>
      </c>
      <c r="U628" s="240">
        <v>27.009</v>
      </c>
      <c r="V628" s="240">
        <v>6.7320000000000002</v>
      </c>
      <c r="W628" s="240">
        <v>3.056</v>
      </c>
      <c r="X628" s="240">
        <v>0</v>
      </c>
      <c r="Y628" s="240">
        <v>0.68799999999999994</v>
      </c>
      <c r="Z628" s="240">
        <v>0</v>
      </c>
      <c r="AA628" s="248">
        <v>0</v>
      </c>
      <c r="AB628" s="93"/>
    </row>
    <row r="629" spans="1:28" ht="19.5" customHeight="1" x14ac:dyDescent="0.15">
      <c r="A629" s="194"/>
      <c r="B629" s="198" t="s">
        <v>65</v>
      </c>
      <c r="C629" s="198" t="s">
        <v>159</v>
      </c>
      <c r="D629" s="189" t="s">
        <v>160</v>
      </c>
      <c r="E629" s="189" t="s">
        <v>184</v>
      </c>
      <c r="F629" s="240">
        <f t="shared" si="301"/>
        <v>240.36999999999998</v>
      </c>
      <c r="G629" s="240">
        <v>0</v>
      </c>
      <c r="H629" s="240">
        <v>0</v>
      </c>
      <c r="I629" s="240">
        <v>0</v>
      </c>
      <c r="J629" s="240">
        <v>0</v>
      </c>
      <c r="K629" s="240">
        <v>0</v>
      </c>
      <c r="L629" s="240">
        <v>0</v>
      </c>
      <c r="M629" s="240">
        <v>14.56</v>
      </c>
      <c r="N629" s="240">
        <v>3.71</v>
      </c>
      <c r="O629" s="240">
        <v>1.93</v>
      </c>
      <c r="P629" s="240">
        <v>3.04</v>
      </c>
      <c r="Q629" s="240">
        <v>7.84</v>
      </c>
      <c r="R629" s="240">
        <v>40.67</v>
      </c>
      <c r="S629" s="240">
        <v>78.09</v>
      </c>
      <c r="T629" s="240">
        <v>62.85</v>
      </c>
      <c r="U629" s="240">
        <v>18.53</v>
      </c>
      <c r="V629" s="240">
        <v>6.17</v>
      </c>
      <c r="W629" s="240">
        <v>1.44</v>
      </c>
      <c r="X629" s="240">
        <v>1.54</v>
      </c>
      <c r="Y629" s="240">
        <v>0</v>
      </c>
      <c r="Z629" s="240">
        <v>0</v>
      </c>
      <c r="AA629" s="248">
        <v>0</v>
      </c>
      <c r="AB629" s="93"/>
    </row>
    <row r="630" spans="1:28" ht="19.5" customHeight="1" x14ac:dyDescent="0.15">
      <c r="A630" s="194"/>
      <c r="B630" s="198"/>
      <c r="C630" s="198"/>
      <c r="D630" s="198"/>
      <c r="E630" s="189" t="s">
        <v>150</v>
      </c>
      <c r="F630" s="240">
        <f t="shared" si="301"/>
        <v>56.267000000000003</v>
      </c>
      <c r="G630" s="240">
        <v>0</v>
      </c>
      <c r="H630" s="240">
        <v>0</v>
      </c>
      <c r="I630" s="240">
        <v>0</v>
      </c>
      <c r="J630" s="240">
        <v>0</v>
      </c>
      <c r="K630" s="240">
        <v>0</v>
      </c>
      <c r="L630" s="240">
        <v>0</v>
      </c>
      <c r="M630" s="240">
        <v>2.0449999999999999</v>
      </c>
      <c r="N630" s="240">
        <v>0.59</v>
      </c>
      <c r="O630" s="240">
        <v>0.35</v>
      </c>
      <c r="P630" s="240">
        <v>0.60699999999999998</v>
      </c>
      <c r="Q630" s="240">
        <v>1.7230000000000001</v>
      </c>
      <c r="R630" s="240">
        <v>9.3019999999999996</v>
      </c>
      <c r="S630" s="240">
        <v>18.721</v>
      </c>
      <c r="T630" s="240">
        <v>15.734</v>
      </c>
      <c r="U630" s="240">
        <v>4.8179999999999996</v>
      </c>
      <c r="V630" s="240">
        <v>1.6020000000000001</v>
      </c>
      <c r="W630" s="240">
        <v>0.374</v>
      </c>
      <c r="X630" s="240">
        <v>0.40100000000000002</v>
      </c>
      <c r="Y630" s="240">
        <v>0</v>
      </c>
      <c r="Z630" s="240">
        <v>0</v>
      </c>
      <c r="AA630" s="248">
        <v>0</v>
      </c>
      <c r="AB630" s="93"/>
    </row>
    <row r="631" spans="1:28" ht="19.5" customHeight="1" x14ac:dyDescent="0.15">
      <c r="A631" s="194" t="s">
        <v>85</v>
      </c>
      <c r="B631" s="198"/>
      <c r="C631" s="198"/>
      <c r="D631" s="189" t="s">
        <v>166</v>
      </c>
      <c r="E631" s="189" t="s">
        <v>184</v>
      </c>
      <c r="F631" s="240">
        <f t="shared" si="301"/>
        <v>0</v>
      </c>
      <c r="G631" s="240">
        <v>0</v>
      </c>
      <c r="H631" s="240">
        <v>0</v>
      </c>
      <c r="I631" s="240">
        <v>0</v>
      </c>
      <c r="J631" s="240">
        <v>0</v>
      </c>
      <c r="K631" s="240">
        <v>0</v>
      </c>
      <c r="L631" s="240">
        <v>0</v>
      </c>
      <c r="M631" s="240">
        <v>0</v>
      </c>
      <c r="N631" s="240">
        <v>0</v>
      </c>
      <c r="O631" s="240">
        <v>0</v>
      </c>
      <c r="P631" s="240">
        <v>0</v>
      </c>
      <c r="Q631" s="240">
        <v>0</v>
      </c>
      <c r="R631" s="240">
        <v>0</v>
      </c>
      <c r="S631" s="240">
        <v>0</v>
      </c>
      <c r="T631" s="240">
        <v>0</v>
      </c>
      <c r="U631" s="240">
        <v>0</v>
      </c>
      <c r="V631" s="240">
        <v>0</v>
      </c>
      <c r="W631" s="240">
        <v>0</v>
      </c>
      <c r="X631" s="240">
        <v>0</v>
      </c>
      <c r="Y631" s="240">
        <v>0</v>
      </c>
      <c r="Z631" s="240">
        <v>0</v>
      </c>
      <c r="AA631" s="248">
        <v>0</v>
      </c>
      <c r="AB631" s="93"/>
    </row>
    <row r="632" spans="1:28" ht="19.5" customHeight="1" x14ac:dyDescent="0.15">
      <c r="A632" s="194"/>
      <c r="B632" s="198"/>
      <c r="C632" s="198" t="s">
        <v>162</v>
      </c>
      <c r="D632" s="198"/>
      <c r="E632" s="189" t="s">
        <v>150</v>
      </c>
      <c r="F632" s="240">
        <f t="shared" si="301"/>
        <v>0</v>
      </c>
      <c r="G632" s="240">
        <v>0</v>
      </c>
      <c r="H632" s="240">
        <v>0</v>
      </c>
      <c r="I632" s="240">
        <v>0</v>
      </c>
      <c r="J632" s="240">
        <v>0</v>
      </c>
      <c r="K632" s="240">
        <v>0</v>
      </c>
      <c r="L632" s="240">
        <v>0</v>
      </c>
      <c r="M632" s="240">
        <v>0</v>
      </c>
      <c r="N632" s="240">
        <v>0</v>
      </c>
      <c r="O632" s="240">
        <v>0</v>
      </c>
      <c r="P632" s="240">
        <v>0</v>
      </c>
      <c r="Q632" s="240">
        <v>0</v>
      </c>
      <c r="R632" s="240">
        <v>0</v>
      </c>
      <c r="S632" s="240">
        <v>0</v>
      </c>
      <c r="T632" s="240">
        <v>0</v>
      </c>
      <c r="U632" s="240">
        <v>0</v>
      </c>
      <c r="V632" s="240">
        <v>0</v>
      </c>
      <c r="W632" s="240">
        <v>0</v>
      </c>
      <c r="X632" s="240">
        <v>0</v>
      </c>
      <c r="Y632" s="240">
        <v>0</v>
      </c>
      <c r="Z632" s="240">
        <v>0</v>
      </c>
      <c r="AA632" s="248">
        <v>0</v>
      </c>
      <c r="AB632" s="93"/>
    </row>
    <row r="633" spans="1:28" ht="19.5" customHeight="1" x14ac:dyDescent="0.15">
      <c r="A633" s="194"/>
      <c r="B633" s="198" t="s">
        <v>20</v>
      </c>
      <c r="C633" s="198"/>
      <c r="D633" s="189" t="s">
        <v>164</v>
      </c>
      <c r="E633" s="189" t="s">
        <v>184</v>
      </c>
      <c r="F633" s="240">
        <f t="shared" si="301"/>
        <v>0</v>
      </c>
      <c r="G633" s="240">
        <v>0</v>
      </c>
      <c r="H633" s="240">
        <v>0</v>
      </c>
      <c r="I633" s="240">
        <v>0</v>
      </c>
      <c r="J633" s="240">
        <v>0</v>
      </c>
      <c r="K633" s="240">
        <v>0</v>
      </c>
      <c r="L633" s="240">
        <v>0</v>
      </c>
      <c r="M633" s="240">
        <v>0</v>
      </c>
      <c r="N633" s="240">
        <v>0</v>
      </c>
      <c r="O633" s="240">
        <v>0</v>
      </c>
      <c r="P633" s="240">
        <v>0</v>
      </c>
      <c r="Q633" s="240">
        <v>0</v>
      </c>
      <c r="R633" s="240">
        <v>0</v>
      </c>
      <c r="S633" s="240">
        <v>0</v>
      </c>
      <c r="T633" s="240">
        <v>0</v>
      </c>
      <c r="U633" s="240">
        <v>0</v>
      </c>
      <c r="V633" s="240">
        <v>0</v>
      </c>
      <c r="W633" s="240">
        <v>0</v>
      </c>
      <c r="X633" s="240">
        <v>0</v>
      </c>
      <c r="Y633" s="240">
        <v>0</v>
      </c>
      <c r="Z633" s="240">
        <v>0</v>
      </c>
      <c r="AA633" s="248">
        <v>0</v>
      </c>
      <c r="AB633" s="93"/>
    </row>
    <row r="634" spans="1:28" ht="19.5" customHeight="1" x14ac:dyDescent="0.15">
      <c r="A634" s="194"/>
      <c r="B634" s="198"/>
      <c r="C634" s="198"/>
      <c r="D634" s="198"/>
      <c r="E634" s="189" t="s">
        <v>150</v>
      </c>
      <c r="F634" s="240">
        <f t="shared" si="301"/>
        <v>0</v>
      </c>
      <c r="G634" s="240">
        <v>0</v>
      </c>
      <c r="H634" s="240">
        <v>0</v>
      </c>
      <c r="I634" s="240">
        <v>0</v>
      </c>
      <c r="J634" s="240">
        <v>0</v>
      </c>
      <c r="K634" s="240">
        <v>0</v>
      </c>
      <c r="L634" s="240">
        <v>0</v>
      </c>
      <c r="M634" s="240">
        <v>0</v>
      </c>
      <c r="N634" s="240">
        <v>0</v>
      </c>
      <c r="O634" s="240">
        <v>0</v>
      </c>
      <c r="P634" s="240">
        <v>0</v>
      </c>
      <c r="Q634" s="240">
        <v>0</v>
      </c>
      <c r="R634" s="240">
        <v>0</v>
      </c>
      <c r="S634" s="240">
        <v>0</v>
      </c>
      <c r="T634" s="240">
        <v>0</v>
      </c>
      <c r="U634" s="240">
        <v>0</v>
      </c>
      <c r="V634" s="240">
        <v>0</v>
      </c>
      <c r="W634" s="240">
        <v>0</v>
      </c>
      <c r="X634" s="240">
        <v>0</v>
      </c>
      <c r="Y634" s="240">
        <v>0</v>
      </c>
      <c r="Z634" s="240">
        <v>0</v>
      </c>
      <c r="AA634" s="248">
        <v>0</v>
      </c>
      <c r="AB634" s="93"/>
    </row>
    <row r="635" spans="1:28" ht="19.5" customHeight="1" x14ac:dyDescent="0.15">
      <c r="A635" s="194"/>
      <c r="B635" s="197"/>
      <c r="C635" s="193" t="s">
        <v>165</v>
      </c>
      <c r="D635" s="188"/>
      <c r="E635" s="189" t="s">
        <v>184</v>
      </c>
      <c r="F635" s="240">
        <f t="shared" si="301"/>
        <v>873.59</v>
      </c>
      <c r="G635" s="240">
        <v>0</v>
      </c>
      <c r="H635" s="240">
        <v>3.38</v>
      </c>
      <c r="I635" s="240">
        <v>2.41</v>
      </c>
      <c r="J635" s="240">
        <v>12.5</v>
      </c>
      <c r="K635" s="240">
        <v>7.27</v>
      </c>
      <c r="L635" s="240">
        <v>14.59</v>
      </c>
      <c r="M635" s="240">
        <v>6.83</v>
      </c>
      <c r="N635" s="240">
        <v>42.05</v>
      </c>
      <c r="O635" s="240">
        <v>6.71</v>
      </c>
      <c r="P635" s="240">
        <v>13.86</v>
      </c>
      <c r="Q635" s="240">
        <v>95.74</v>
      </c>
      <c r="R635" s="240">
        <v>220.4</v>
      </c>
      <c r="S635" s="240">
        <v>127.11</v>
      </c>
      <c r="T635" s="240">
        <v>133.66999999999999</v>
      </c>
      <c r="U635" s="240">
        <v>168.6</v>
      </c>
      <c r="V635" s="240">
        <v>11.22</v>
      </c>
      <c r="W635" s="240">
        <v>7.25</v>
      </c>
      <c r="X635" s="240">
        <v>0</v>
      </c>
      <c r="Y635" s="240">
        <v>0</v>
      </c>
      <c r="Z635" s="240">
        <v>0</v>
      </c>
      <c r="AA635" s="248">
        <v>0</v>
      </c>
      <c r="AB635" s="93"/>
    </row>
    <row r="636" spans="1:28" ht="19.5" customHeight="1" thickBot="1" x14ac:dyDescent="0.2">
      <c r="A636" s="199"/>
      <c r="B636" s="200"/>
      <c r="C636" s="200"/>
      <c r="D636" s="201"/>
      <c r="E636" s="202" t="s">
        <v>150</v>
      </c>
      <c r="F636" s="240">
        <f t="shared" si="301"/>
        <v>120.9230000000001</v>
      </c>
      <c r="G636" s="251">
        <v>0</v>
      </c>
      <c r="H636" s="250">
        <v>3.4000000000000002E-2</v>
      </c>
      <c r="I636" s="250">
        <v>6.2E-2</v>
      </c>
      <c r="J636" s="250">
        <v>0.627</v>
      </c>
      <c r="K636" s="250">
        <v>0.50800000000000001</v>
      </c>
      <c r="L636" s="250">
        <v>1.238</v>
      </c>
      <c r="M636" s="250">
        <v>0.67500000000000004</v>
      </c>
      <c r="N636" s="250">
        <v>4.63</v>
      </c>
      <c r="O636" s="250">
        <v>0.79900000000000004</v>
      </c>
      <c r="P636" s="250">
        <v>1.804</v>
      </c>
      <c r="Q636" s="250">
        <v>13.404999999999999</v>
      </c>
      <c r="R636" s="250">
        <v>31.966000000000101</v>
      </c>
      <c r="S636" s="250">
        <v>18.396000000000001</v>
      </c>
      <c r="T636" s="250">
        <v>19.498999999999999</v>
      </c>
      <c r="U636" s="250">
        <v>24.562999999999999</v>
      </c>
      <c r="V636" s="250">
        <v>1.65</v>
      </c>
      <c r="W636" s="250">
        <v>1.0669999999999999</v>
      </c>
      <c r="X636" s="250">
        <v>0</v>
      </c>
      <c r="Y636" s="250">
        <v>0</v>
      </c>
      <c r="Z636" s="250">
        <v>0</v>
      </c>
      <c r="AA636" s="249">
        <v>0</v>
      </c>
      <c r="AB636" s="93"/>
    </row>
    <row r="637" spans="1:28" ht="19.5" customHeight="1" x14ac:dyDescent="0.15">
      <c r="A637" s="391" t="s">
        <v>119</v>
      </c>
      <c r="B637" s="394" t="s">
        <v>120</v>
      </c>
      <c r="C637" s="395"/>
      <c r="D637" s="396"/>
      <c r="E637" s="198" t="s">
        <v>184</v>
      </c>
      <c r="F637" s="248">
        <f>F638+F639</f>
        <v>171.82999999999998</v>
      </c>
    </row>
    <row r="638" spans="1:28" ht="19.5" customHeight="1" x14ac:dyDescent="0.15">
      <c r="A638" s="392"/>
      <c r="B638" s="397" t="s">
        <v>206</v>
      </c>
      <c r="C638" s="398"/>
      <c r="D638" s="399"/>
      <c r="E638" s="189" t="s">
        <v>184</v>
      </c>
      <c r="F638" s="248">
        <v>129.03</v>
      </c>
    </row>
    <row r="639" spans="1:28" ht="19.5" customHeight="1" x14ac:dyDescent="0.15">
      <c r="A639" s="393"/>
      <c r="B639" s="397" t="s">
        <v>207</v>
      </c>
      <c r="C639" s="398"/>
      <c r="D639" s="399"/>
      <c r="E639" s="189" t="s">
        <v>184</v>
      </c>
      <c r="F639" s="248">
        <v>42.8</v>
      </c>
    </row>
    <row r="640" spans="1:28" ht="19.5" customHeight="1" thickBot="1" x14ac:dyDescent="0.2">
      <c r="A640" s="400" t="s">
        <v>205</v>
      </c>
      <c r="B640" s="401"/>
      <c r="C640" s="401"/>
      <c r="D640" s="402"/>
      <c r="E640" s="203" t="s">
        <v>184</v>
      </c>
      <c r="F640" s="247">
        <v>0</v>
      </c>
    </row>
    <row r="642" spans="1:28" ht="19.5" customHeight="1" x14ac:dyDescent="0.15">
      <c r="A642" s="88" t="s">
        <v>387</v>
      </c>
      <c r="F642" s="261" t="s">
        <v>529</v>
      </c>
    </row>
    <row r="643" spans="1:28" ht="19.5" customHeight="1" thickBot="1" x14ac:dyDescent="0.2">
      <c r="A643" s="388" t="s">
        <v>28</v>
      </c>
      <c r="B643" s="390"/>
      <c r="C643" s="390"/>
      <c r="D643" s="390"/>
      <c r="E643" s="390"/>
      <c r="F643" s="390"/>
      <c r="G643" s="390"/>
      <c r="H643" s="390"/>
      <c r="I643" s="390"/>
      <c r="J643" s="390"/>
      <c r="K643" s="390"/>
      <c r="L643" s="390"/>
      <c r="M643" s="390"/>
      <c r="N643" s="390"/>
      <c r="O643" s="390"/>
      <c r="P643" s="390"/>
      <c r="Q643" s="390"/>
      <c r="R643" s="390"/>
      <c r="S643" s="390"/>
      <c r="T643" s="390"/>
      <c r="U643" s="390"/>
      <c r="V643" s="390"/>
      <c r="W643" s="390"/>
      <c r="X643" s="390"/>
      <c r="Y643" s="390"/>
      <c r="Z643" s="390"/>
      <c r="AA643" s="390"/>
    </row>
    <row r="644" spans="1:28" ht="19.5" customHeight="1" x14ac:dyDescent="0.15">
      <c r="A644" s="185" t="s">
        <v>180</v>
      </c>
      <c r="B644" s="186"/>
      <c r="C644" s="186"/>
      <c r="D644" s="186"/>
      <c r="E644" s="186"/>
      <c r="F644" s="90" t="s">
        <v>181</v>
      </c>
      <c r="G644" s="91"/>
      <c r="H644" s="91"/>
      <c r="I644" s="91"/>
      <c r="J644" s="91"/>
      <c r="K644" s="91"/>
      <c r="L644" s="91"/>
      <c r="M644" s="91"/>
      <c r="N644" s="91"/>
      <c r="O644" s="91"/>
      <c r="P644" s="91"/>
      <c r="Q644" s="260"/>
      <c r="R644" s="92"/>
      <c r="S644" s="91"/>
      <c r="T644" s="91"/>
      <c r="U644" s="91"/>
      <c r="V644" s="91"/>
      <c r="W644" s="91"/>
      <c r="X644" s="91"/>
      <c r="Y644" s="91"/>
      <c r="Z644" s="91"/>
      <c r="AA644" s="259" t="s">
        <v>182</v>
      </c>
      <c r="AB644" s="93"/>
    </row>
    <row r="645" spans="1:28" ht="19.5" customHeight="1" x14ac:dyDescent="0.15">
      <c r="A645" s="187" t="s">
        <v>183</v>
      </c>
      <c r="B645" s="188"/>
      <c r="C645" s="188"/>
      <c r="D645" s="188"/>
      <c r="E645" s="189" t="s">
        <v>184</v>
      </c>
      <c r="F645" s="240">
        <f>F647+F681+F684</f>
        <v>7597.75</v>
      </c>
      <c r="G645" s="256" t="s">
        <v>185</v>
      </c>
      <c r="H645" s="256" t="s">
        <v>186</v>
      </c>
      <c r="I645" s="256" t="s">
        <v>187</v>
      </c>
      <c r="J645" s="256" t="s">
        <v>188</v>
      </c>
      <c r="K645" s="256" t="s">
        <v>228</v>
      </c>
      <c r="L645" s="256" t="s">
        <v>229</v>
      </c>
      <c r="M645" s="256" t="s">
        <v>230</v>
      </c>
      <c r="N645" s="256" t="s">
        <v>231</v>
      </c>
      <c r="O645" s="256" t="s">
        <v>232</v>
      </c>
      <c r="P645" s="256" t="s">
        <v>233</v>
      </c>
      <c r="Q645" s="258" t="s">
        <v>234</v>
      </c>
      <c r="R645" s="257" t="s">
        <v>235</v>
      </c>
      <c r="S645" s="256" t="s">
        <v>236</v>
      </c>
      <c r="T645" s="256" t="s">
        <v>237</v>
      </c>
      <c r="U645" s="256" t="s">
        <v>238</v>
      </c>
      <c r="V645" s="256" t="s">
        <v>239</v>
      </c>
      <c r="W645" s="256" t="s">
        <v>42</v>
      </c>
      <c r="X645" s="256" t="s">
        <v>147</v>
      </c>
      <c r="Y645" s="256" t="s">
        <v>148</v>
      </c>
      <c r="Z645" s="256" t="s">
        <v>149</v>
      </c>
      <c r="AA645" s="253"/>
      <c r="AB645" s="93"/>
    </row>
    <row r="646" spans="1:28" ht="19.5" customHeight="1" x14ac:dyDescent="0.15">
      <c r="A646" s="190"/>
      <c r="B646" s="191"/>
      <c r="C646" s="191"/>
      <c r="D646" s="191"/>
      <c r="E646" s="189" t="s">
        <v>150</v>
      </c>
      <c r="F646" s="240">
        <f>F648</f>
        <v>1865.8149999999996</v>
      </c>
      <c r="G646" s="254"/>
      <c r="H646" s="254"/>
      <c r="I646" s="254"/>
      <c r="J646" s="254"/>
      <c r="K646" s="254"/>
      <c r="L646" s="254"/>
      <c r="M646" s="254"/>
      <c r="N646" s="254"/>
      <c r="O646" s="254"/>
      <c r="P646" s="254"/>
      <c r="Q646" s="255"/>
      <c r="R646" s="94"/>
      <c r="S646" s="254"/>
      <c r="T646" s="254"/>
      <c r="U646" s="254"/>
      <c r="V646" s="254"/>
      <c r="W646" s="254"/>
      <c r="X646" s="254"/>
      <c r="Y646" s="254"/>
      <c r="Z646" s="254"/>
      <c r="AA646" s="253" t="s">
        <v>151</v>
      </c>
      <c r="AB646" s="93"/>
    </row>
    <row r="647" spans="1:28" ht="19.5" customHeight="1" x14ac:dyDescent="0.15">
      <c r="A647" s="192"/>
      <c r="B647" s="193" t="s">
        <v>152</v>
      </c>
      <c r="C647" s="188"/>
      <c r="D647" s="188"/>
      <c r="E647" s="189" t="s">
        <v>184</v>
      </c>
      <c r="F647" s="240">
        <f>SUM(G647:AA647)</f>
        <v>7158.7699999999995</v>
      </c>
      <c r="G647" s="240">
        <f>G649+G667</f>
        <v>0</v>
      </c>
      <c r="H647" s="240">
        <f t="shared" ref="H647:AA647" si="316">H649+H667</f>
        <v>61.879999999999995</v>
      </c>
      <c r="I647" s="240">
        <f t="shared" si="316"/>
        <v>171.95</v>
      </c>
      <c r="J647" s="240">
        <f t="shared" si="316"/>
        <v>145.85</v>
      </c>
      <c r="K647" s="240">
        <f t="shared" si="316"/>
        <v>251.92999999999998</v>
      </c>
      <c r="L647" s="240">
        <f t="shared" si="316"/>
        <v>166.77999999999997</v>
      </c>
      <c r="M647" s="240">
        <f t="shared" si="316"/>
        <v>177.24</v>
      </c>
      <c r="N647" s="240">
        <f t="shared" si="316"/>
        <v>370.03</v>
      </c>
      <c r="O647" s="240">
        <f t="shared" si="316"/>
        <v>503.54</v>
      </c>
      <c r="P647" s="240">
        <f t="shared" si="316"/>
        <v>558.14</v>
      </c>
      <c r="Q647" s="240">
        <f t="shared" si="316"/>
        <v>667.91000000000008</v>
      </c>
      <c r="R647" s="240">
        <f t="shared" si="316"/>
        <v>1132.5400000000002</v>
      </c>
      <c r="S647" s="240">
        <f t="shared" si="316"/>
        <v>1202.05</v>
      </c>
      <c r="T647" s="240">
        <f t="shared" si="316"/>
        <v>900.12999999999988</v>
      </c>
      <c r="U647" s="240">
        <f t="shared" si="316"/>
        <v>379.20000000000005</v>
      </c>
      <c r="V647" s="240">
        <f t="shared" si="316"/>
        <v>149.94999999999999</v>
      </c>
      <c r="W647" s="240">
        <f t="shared" si="316"/>
        <v>28.590000000000003</v>
      </c>
      <c r="X647" s="240">
        <f t="shared" si="316"/>
        <v>282.49</v>
      </c>
      <c r="Y647" s="240">
        <f t="shared" si="316"/>
        <v>3.62</v>
      </c>
      <c r="Z647" s="240">
        <f t="shared" si="316"/>
        <v>1.38</v>
      </c>
      <c r="AA647" s="248">
        <f t="shared" si="316"/>
        <v>3.57</v>
      </c>
      <c r="AB647" s="93"/>
    </row>
    <row r="648" spans="1:28" ht="19.5" customHeight="1" x14ac:dyDescent="0.15">
      <c r="A648" s="194"/>
      <c r="B648" s="195"/>
      <c r="C648" s="191"/>
      <c r="D648" s="191"/>
      <c r="E648" s="189" t="s">
        <v>150</v>
      </c>
      <c r="F648" s="240">
        <f>SUM(G648:AA648)</f>
        <v>1865.8149999999996</v>
      </c>
      <c r="G648" s="240">
        <f>G650+G668</f>
        <v>0</v>
      </c>
      <c r="H648" s="240">
        <f t="shared" ref="H648:AA648" si="317">H650+H668</f>
        <v>0.13</v>
      </c>
      <c r="I648" s="240">
        <f t="shared" si="317"/>
        <v>4.1979999999999995</v>
      </c>
      <c r="J648" s="240">
        <f t="shared" si="317"/>
        <v>11.505000000000003</v>
      </c>
      <c r="K648" s="240">
        <f t="shared" si="317"/>
        <v>31.420999999999999</v>
      </c>
      <c r="L648" s="240">
        <f t="shared" si="317"/>
        <v>25.866</v>
      </c>
      <c r="M648" s="240">
        <f t="shared" si="317"/>
        <v>38.586000000000006</v>
      </c>
      <c r="N648" s="240">
        <f t="shared" si="317"/>
        <v>98.788999999999987</v>
      </c>
      <c r="O648" s="240">
        <f t="shared" si="317"/>
        <v>146.20799999999997</v>
      </c>
      <c r="P648" s="240">
        <f t="shared" si="317"/>
        <v>174.12</v>
      </c>
      <c r="Q648" s="240">
        <f t="shared" si="317"/>
        <v>215.80199999999996</v>
      </c>
      <c r="R648" s="240">
        <f t="shared" si="317"/>
        <v>330.404</v>
      </c>
      <c r="S648" s="240">
        <f t="shared" si="317"/>
        <v>349.15499999999997</v>
      </c>
      <c r="T648" s="240">
        <f t="shared" si="317"/>
        <v>235.35399999999979</v>
      </c>
      <c r="U648" s="240">
        <f t="shared" si="317"/>
        <v>104.70899999999999</v>
      </c>
      <c r="V648" s="240">
        <f t="shared" si="317"/>
        <v>42.62</v>
      </c>
      <c r="W648" s="240">
        <f t="shared" si="317"/>
        <v>10.148</v>
      </c>
      <c r="X648" s="240">
        <f t="shared" si="317"/>
        <v>43.82</v>
      </c>
      <c r="Y648" s="240">
        <f t="shared" si="317"/>
        <v>1.1279999999999999</v>
      </c>
      <c r="Z648" s="240">
        <f t="shared" si="317"/>
        <v>0.38400000000000001</v>
      </c>
      <c r="AA648" s="248">
        <f t="shared" si="317"/>
        <v>1.468</v>
      </c>
      <c r="AB648" s="93"/>
    </row>
    <row r="649" spans="1:28" ht="19.5" customHeight="1" x14ac:dyDescent="0.15">
      <c r="A649" s="194"/>
      <c r="B649" s="196"/>
      <c r="C649" s="193" t="s">
        <v>152</v>
      </c>
      <c r="D649" s="188"/>
      <c r="E649" s="189" t="s">
        <v>184</v>
      </c>
      <c r="F649" s="240">
        <f t="shared" ref="F649:F680" si="318">SUM(G649:AA649)</f>
        <v>4846.87</v>
      </c>
      <c r="G649" s="240">
        <f>G651+G665</f>
        <v>0</v>
      </c>
      <c r="H649" s="240">
        <f t="shared" ref="H649:J649" si="319">H651+H665</f>
        <v>47.76</v>
      </c>
      <c r="I649" s="240">
        <f t="shared" si="319"/>
        <v>108.06</v>
      </c>
      <c r="J649" s="240">
        <f t="shared" si="319"/>
        <v>84.21</v>
      </c>
      <c r="K649" s="240">
        <f>K651+K665</f>
        <v>162.83999999999997</v>
      </c>
      <c r="L649" s="240">
        <f t="shared" ref="L649:AA649" si="320">L651+L665</f>
        <v>131.22999999999999</v>
      </c>
      <c r="M649" s="240">
        <f t="shared" si="320"/>
        <v>147.9</v>
      </c>
      <c r="N649" s="240">
        <f t="shared" si="320"/>
        <v>328.86999999999995</v>
      </c>
      <c r="O649" s="240">
        <f t="shared" si="320"/>
        <v>457.69</v>
      </c>
      <c r="P649" s="240">
        <f t="shared" si="320"/>
        <v>510.24</v>
      </c>
      <c r="Q649" s="240">
        <f t="shared" si="320"/>
        <v>564.22</v>
      </c>
      <c r="R649" s="240">
        <f t="shared" si="320"/>
        <v>745.38000000000011</v>
      </c>
      <c r="S649" s="240">
        <f t="shared" si="320"/>
        <v>810.7</v>
      </c>
      <c r="T649" s="240">
        <f t="shared" si="320"/>
        <v>441.82</v>
      </c>
      <c r="U649" s="240">
        <f t="shared" si="320"/>
        <v>182.86</v>
      </c>
      <c r="V649" s="240">
        <f t="shared" si="320"/>
        <v>82.06</v>
      </c>
      <c r="W649" s="240">
        <f t="shared" si="320"/>
        <v>23.42</v>
      </c>
      <c r="X649" s="240">
        <f t="shared" si="320"/>
        <v>9.4699999999999989</v>
      </c>
      <c r="Y649" s="240">
        <f t="shared" si="320"/>
        <v>3.3200000000000003</v>
      </c>
      <c r="Z649" s="240">
        <f t="shared" si="320"/>
        <v>1.25</v>
      </c>
      <c r="AA649" s="248">
        <f t="shared" si="320"/>
        <v>3.57</v>
      </c>
      <c r="AB649" s="93"/>
    </row>
    <row r="650" spans="1:28" ht="19.5" customHeight="1" x14ac:dyDescent="0.15">
      <c r="A650" s="194"/>
      <c r="B650" s="197"/>
      <c r="C650" s="197"/>
      <c r="D650" s="191"/>
      <c r="E650" s="189" t="s">
        <v>150</v>
      </c>
      <c r="F650" s="240">
        <f t="shared" si="318"/>
        <v>1546.1349999999998</v>
      </c>
      <c r="G650" s="240">
        <f>G652+G666</f>
        <v>0</v>
      </c>
      <c r="H650" s="240">
        <f t="shared" ref="H650:AA650" si="321">H652+H666</f>
        <v>1.2E-2</v>
      </c>
      <c r="I650" s="240">
        <f t="shared" si="321"/>
        <v>2.5869999999999997</v>
      </c>
      <c r="J650" s="240">
        <f t="shared" si="321"/>
        <v>8.397000000000002</v>
      </c>
      <c r="K650" s="240">
        <f t="shared" si="321"/>
        <v>25.175000000000008</v>
      </c>
      <c r="L650" s="240">
        <f t="shared" si="321"/>
        <v>22.623000000000001</v>
      </c>
      <c r="M650" s="240">
        <f t="shared" si="321"/>
        <v>35.729000000000006</v>
      </c>
      <c r="N650" s="240">
        <f t="shared" si="321"/>
        <v>94.185999999999993</v>
      </c>
      <c r="O650" s="240">
        <f t="shared" si="321"/>
        <v>140.63899999999998</v>
      </c>
      <c r="P650" s="240">
        <f t="shared" si="321"/>
        <v>167.81700000000001</v>
      </c>
      <c r="Q650" s="240">
        <f t="shared" si="321"/>
        <v>200.83999999999997</v>
      </c>
      <c r="R650" s="240">
        <f t="shared" si="321"/>
        <v>272.20999999999998</v>
      </c>
      <c r="S650" s="240">
        <f t="shared" si="321"/>
        <v>290.86499999999995</v>
      </c>
      <c r="T650" s="240">
        <f t="shared" si="321"/>
        <v>165.05099999999999</v>
      </c>
      <c r="U650" s="240">
        <f t="shared" si="321"/>
        <v>72.431999999999988</v>
      </c>
      <c r="V650" s="240">
        <f t="shared" si="321"/>
        <v>31.742999999999999</v>
      </c>
      <c r="W650" s="240">
        <f t="shared" si="321"/>
        <v>9.3369999999999997</v>
      </c>
      <c r="X650" s="240">
        <f t="shared" si="321"/>
        <v>3.5970000000000004</v>
      </c>
      <c r="Y650" s="240">
        <f t="shared" si="321"/>
        <v>1.077</v>
      </c>
      <c r="Z650" s="240">
        <f t="shared" si="321"/>
        <v>0.35</v>
      </c>
      <c r="AA650" s="248">
        <f t="shared" si="321"/>
        <v>1.468</v>
      </c>
      <c r="AB650" s="93"/>
    </row>
    <row r="651" spans="1:28" ht="19.5" customHeight="1" x14ac:dyDescent="0.15">
      <c r="A651" s="194"/>
      <c r="B651" s="198"/>
      <c r="C651" s="189"/>
      <c r="D651" s="189" t="s">
        <v>153</v>
      </c>
      <c r="E651" s="189" t="s">
        <v>184</v>
      </c>
      <c r="F651" s="240">
        <f>SUM(G651:AA651)</f>
        <v>4798.9999999999991</v>
      </c>
      <c r="G651" s="240">
        <f>SUM(G653,G655,G657,G659,G661,G663)</f>
        <v>0</v>
      </c>
      <c r="H651" s="240">
        <f t="shared" ref="H651" si="322">SUM(H653,H655,H657,H659,H661,H663)</f>
        <v>45.48</v>
      </c>
      <c r="I651" s="240">
        <f>SUM(I653,I655,I657,I659,I661,I663)</f>
        <v>101.12</v>
      </c>
      <c r="J651" s="240">
        <f t="shared" ref="J651" si="323">SUM(J653,J655,J657,J659,J661,J663)</f>
        <v>82.089999999999989</v>
      </c>
      <c r="K651" s="240">
        <f>SUM(K653,K655,K657,K659,K661,K663)</f>
        <v>159.42999999999998</v>
      </c>
      <c r="L651" s="240">
        <f t="shared" ref="L651:V651" si="324">SUM(L653,L655,L657,L659,L661,L663)</f>
        <v>127.33</v>
      </c>
      <c r="M651" s="240">
        <f t="shared" si="324"/>
        <v>141.65</v>
      </c>
      <c r="N651" s="240">
        <f t="shared" si="324"/>
        <v>328.46999999999997</v>
      </c>
      <c r="O651" s="240">
        <f t="shared" si="324"/>
        <v>457.33</v>
      </c>
      <c r="P651" s="240">
        <f t="shared" si="324"/>
        <v>508.91</v>
      </c>
      <c r="Q651" s="240">
        <f t="shared" si="324"/>
        <v>562.45000000000005</v>
      </c>
      <c r="R651" s="240">
        <f t="shared" si="324"/>
        <v>740.17000000000007</v>
      </c>
      <c r="S651" s="240">
        <f t="shared" si="324"/>
        <v>804.97</v>
      </c>
      <c r="T651" s="240">
        <f t="shared" si="324"/>
        <v>438.94</v>
      </c>
      <c r="U651" s="240">
        <f t="shared" si="324"/>
        <v>181.65</v>
      </c>
      <c r="V651" s="240">
        <f t="shared" si="324"/>
        <v>78.320000000000007</v>
      </c>
      <c r="W651" s="240">
        <f>SUM(W653,W655,W657,W659,W661,W663)</f>
        <v>23.42</v>
      </c>
      <c r="X651" s="240">
        <f t="shared" ref="X651:AA651" si="325">SUM(X653,X655,X657,X659,X661,X663)</f>
        <v>9.129999999999999</v>
      </c>
      <c r="Y651" s="240">
        <f t="shared" si="325"/>
        <v>3.3200000000000003</v>
      </c>
      <c r="Z651" s="240">
        <f t="shared" si="325"/>
        <v>1.25</v>
      </c>
      <c r="AA651" s="248">
        <f t="shared" si="325"/>
        <v>3.57</v>
      </c>
      <c r="AB651" s="93"/>
    </row>
    <row r="652" spans="1:28" ht="19.5" customHeight="1" x14ac:dyDescent="0.15">
      <c r="A652" s="194"/>
      <c r="B652" s="198" t="s">
        <v>154</v>
      </c>
      <c r="C652" s="198"/>
      <c r="D652" s="198"/>
      <c r="E652" s="189" t="s">
        <v>150</v>
      </c>
      <c r="F652" s="240">
        <f t="shared" si="318"/>
        <v>1540.4129999999998</v>
      </c>
      <c r="G652" s="240">
        <f>SUM(G654,G656,G658,G660,G662,G664)</f>
        <v>0</v>
      </c>
      <c r="H652" s="240">
        <f t="shared" ref="H652:AA652" si="326">SUM(H654,H656,H658,H660,H662,H664)</f>
        <v>0</v>
      </c>
      <c r="I652" s="240">
        <f t="shared" si="326"/>
        <v>2.4119999999999999</v>
      </c>
      <c r="J652" s="240">
        <f t="shared" si="326"/>
        <v>8.2910000000000021</v>
      </c>
      <c r="K652" s="240">
        <f t="shared" si="326"/>
        <v>24.936000000000007</v>
      </c>
      <c r="L652" s="240">
        <f t="shared" si="326"/>
        <v>22.207000000000001</v>
      </c>
      <c r="M652" s="240">
        <f t="shared" si="326"/>
        <v>35.145000000000003</v>
      </c>
      <c r="N652" s="240">
        <f t="shared" si="326"/>
        <v>94.089999999999989</v>
      </c>
      <c r="O652" s="240">
        <f t="shared" si="326"/>
        <v>140.54899999999998</v>
      </c>
      <c r="P652" s="240">
        <f t="shared" si="326"/>
        <v>167.53100000000001</v>
      </c>
      <c r="Q652" s="240">
        <f t="shared" si="326"/>
        <v>200.56299999999999</v>
      </c>
      <c r="R652" s="240">
        <f t="shared" si="326"/>
        <v>270.98199999999997</v>
      </c>
      <c r="S652" s="240">
        <f t="shared" si="326"/>
        <v>289.64299999999997</v>
      </c>
      <c r="T652" s="240">
        <f t="shared" si="326"/>
        <v>164.60399999999998</v>
      </c>
      <c r="U652" s="240">
        <f t="shared" si="326"/>
        <v>72.307999999999993</v>
      </c>
      <c r="V652" s="240">
        <f t="shared" si="326"/>
        <v>31.357999999999997</v>
      </c>
      <c r="W652" s="240">
        <f t="shared" si="326"/>
        <v>9.3369999999999997</v>
      </c>
      <c r="X652" s="240">
        <f t="shared" si="326"/>
        <v>3.5620000000000003</v>
      </c>
      <c r="Y652" s="240">
        <f t="shared" si="326"/>
        <v>1.077</v>
      </c>
      <c r="Z652" s="240">
        <f t="shared" si="326"/>
        <v>0.35</v>
      </c>
      <c r="AA652" s="248">
        <f t="shared" si="326"/>
        <v>1.468</v>
      </c>
      <c r="AB652" s="93"/>
    </row>
    <row r="653" spans="1:28" ht="19.5" customHeight="1" x14ac:dyDescent="0.15">
      <c r="A653" s="194" t="s">
        <v>155</v>
      </c>
      <c r="B653" s="198"/>
      <c r="C653" s="198" t="s">
        <v>10</v>
      </c>
      <c r="D653" s="189" t="s">
        <v>156</v>
      </c>
      <c r="E653" s="189" t="s">
        <v>184</v>
      </c>
      <c r="F653" s="240">
        <f t="shared" si="318"/>
        <v>4192.9899999999989</v>
      </c>
      <c r="G653" s="240">
        <v>0</v>
      </c>
      <c r="H653" s="240">
        <v>40.869999999999997</v>
      </c>
      <c r="I653" s="240">
        <v>76.09</v>
      </c>
      <c r="J653" s="240">
        <v>66.819999999999993</v>
      </c>
      <c r="K653" s="240">
        <v>143.47999999999999</v>
      </c>
      <c r="L653" s="240">
        <v>101.13</v>
      </c>
      <c r="M653" s="240">
        <v>139.80000000000001</v>
      </c>
      <c r="N653" s="240">
        <v>320.20999999999998</v>
      </c>
      <c r="O653" s="240">
        <v>415.89</v>
      </c>
      <c r="P653" s="240">
        <v>469.37</v>
      </c>
      <c r="Q653" s="240">
        <v>511.51</v>
      </c>
      <c r="R653" s="240">
        <v>671.77</v>
      </c>
      <c r="S653" s="240">
        <v>606.85</v>
      </c>
      <c r="T653" s="240">
        <v>351.34</v>
      </c>
      <c r="U653" s="240">
        <v>165.06</v>
      </c>
      <c r="V653" s="240">
        <v>74.760000000000005</v>
      </c>
      <c r="W653" s="240">
        <v>22.96</v>
      </c>
      <c r="X653" s="240">
        <v>8.94</v>
      </c>
      <c r="Y653" s="240">
        <v>2.41</v>
      </c>
      <c r="Z653" s="240">
        <v>0.16</v>
      </c>
      <c r="AA653" s="248">
        <v>3.57</v>
      </c>
      <c r="AB653" s="93"/>
    </row>
    <row r="654" spans="1:28" ht="19.5" customHeight="1" x14ac:dyDescent="0.15">
      <c r="A654" s="194"/>
      <c r="B654" s="198"/>
      <c r="C654" s="198"/>
      <c r="D654" s="198"/>
      <c r="E654" s="189" t="s">
        <v>150</v>
      </c>
      <c r="F654" s="240">
        <f t="shared" si="318"/>
        <v>1410.0480000000002</v>
      </c>
      <c r="G654" s="240">
        <v>0</v>
      </c>
      <c r="H654" s="240">
        <v>0</v>
      </c>
      <c r="I654" s="240">
        <v>2.4119999999999999</v>
      </c>
      <c r="J654" s="240">
        <v>8.0180000000000007</v>
      </c>
      <c r="K654" s="240">
        <v>24.402000000000001</v>
      </c>
      <c r="L654" s="240">
        <v>21.181000000000001</v>
      </c>
      <c r="M654" s="240">
        <v>34.996000000000002</v>
      </c>
      <c r="N654" s="240">
        <v>92.787000000000006</v>
      </c>
      <c r="O654" s="240">
        <v>133.042</v>
      </c>
      <c r="P654" s="240">
        <v>159.553</v>
      </c>
      <c r="Q654" s="240">
        <v>189.24799999999999</v>
      </c>
      <c r="R654" s="240">
        <v>254.566</v>
      </c>
      <c r="S654" s="240">
        <v>236.5</v>
      </c>
      <c r="T654" s="240">
        <v>140.26599999999999</v>
      </c>
      <c r="U654" s="240">
        <v>67.531999999999996</v>
      </c>
      <c r="V654" s="240">
        <v>30.454999999999998</v>
      </c>
      <c r="W654" s="240">
        <v>9.2070000000000007</v>
      </c>
      <c r="X654" s="240">
        <v>3.5070000000000001</v>
      </c>
      <c r="Y654" s="240">
        <v>0.84199999999999997</v>
      </c>
      <c r="Z654" s="240">
        <v>6.6000000000000003E-2</v>
      </c>
      <c r="AA654" s="248">
        <v>1.468</v>
      </c>
      <c r="AB654" s="93"/>
    </row>
    <row r="655" spans="1:28" ht="19.5" customHeight="1" x14ac:dyDescent="0.15">
      <c r="A655" s="194"/>
      <c r="B655" s="198"/>
      <c r="C655" s="198"/>
      <c r="D655" s="189" t="s">
        <v>157</v>
      </c>
      <c r="E655" s="189" t="s">
        <v>184</v>
      </c>
      <c r="F655" s="240">
        <f t="shared" si="318"/>
        <v>269.63</v>
      </c>
      <c r="G655" s="240">
        <v>0</v>
      </c>
      <c r="H655" s="240">
        <v>0</v>
      </c>
      <c r="I655" s="240">
        <v>0</v>
      </c>
      <c r="J655" s="240">
        <v>0</v>
      </c>
      <c r="K655" s="240">
        <v>0.1</v>
      </c>
      <c r="L655" s="240">
        <v>0</v>
      </c>
      <c r="M655" s="240">
        <v>0.5</v>
      </c>
      <c r="N655" s="240">
        <v>7.25</v>
      </c>
      <c r="O655" s="240">
        <v>40.520000000000003</v>
      </c>
      <c r="P655" s="240">
        <v>37.42</v>
      </c>
      <c r="Q655" s="240">
        <v>48.09</v>
      </c>
      <c r="R655" s="240">
        <v>45.94</v>
      </c>
      <c r="S655" s="240">
        <v>54.52</v>
      </c>
      <c r="T655" s="240">
        <v>25.84</v>
      </c>
      <c r="U655" s="240">
        <v>5.13</v>
      </c>
      <c r="V655" s="240">
        <v>2.79</v>
      </c>
      <c r="W655" s="240">
        <v>0.16</v>
      </c>
      <c r="X655" s="240">
        <v>0</v>
      </c>
      <c r="Y655" s="240">
        <v>0.28000000000000003</v>
      </c>
      <c r="Z655" s="240">
        <v>1.0900000000000001</v>
      </c>
      <c r="AA655" s="248">
        <v>0</v>
      </c>
      <c r="AB655" s="93"/>
    </row>
    <row r="656" spans="1:28" ht="19.5" customHeight="1" x14ac:dyDescent="0.15">
      <c r="A656" s="194"/>
      <c r="B656" s="198"/>
      <c r="C656" s="198"/>
      <c r="D656" s="198"/>
      <c r="E656" s="189" t="s">
        <v>150</v>
      </c>
      <c r="F656" s="240">
        <f t="shared" si="318"/>
        <v>58.853000000000002</v>
      </c>
      <c r="G656" s="240">
        <v>0</v>
      </c>
      <c r="H656" s="240">
        <v>0</v>
      </c>
      <c r="I656" s="240">
        <v>0</v>
      </c>
      <c r="J656" s="240">
        <v>0</v>
      </c>
      <c r="K656" s="240">
        <v>0.01</v>
      </c>
      <c r="L656" s="240">
        <v>0</v>
      </c>
      <c r="M656" s="240">
        <v>7.0000000000000007E-2</v>
      </c>
      <c r="N656" s="240">
        <v>1.1599999999999999</v>
      </c>
      <c r="O656" s="240">
        <v>7.2949999999999999</v>
      </c>
      <c r="P656" s="240">
        <v>7.484</v>
      </c>
      <c r="Q656" s="240">
        <v>10.582000000000001</v>
      </c>
      <c r="R656" s="240">
        <v>10.377000000000001</v>
      </c>
      <c r="S656" s="240">
        <v>13.004</v>
      </c>
      <c r="T656" s="240">
        <v>6.4660000000000002</v>
      </c>
      <c r="U656" s="240">
        <v>1.3340000000000001</v>
      </c>
      <c r="V656" s="240">
        <v>0.67100000000000004</v>
      </c>
      <c r="W656" s="240">
        <v>4.2999999999999997E-2</v>
      </c>
      <c r="X656" s="240">
        <v>0</v>
      </c>
      <c r="Y656" s="240">
        <v>7.2999999999999995E-2</v>
      </c>
      <c r="Z656" s="240">
        <v>0.28399999999999997</v>
      </c>
      <c r="AA656" s="248">
        <v>0</v>
      </c>
      <c r="AB656" s="93"/>
    </row>
    <row r="657" spans="1:28" ht="19.5" customHeight="1" x14ac:dyDescent="0.15">
      <c r="A657" s="194"/>
      <c r="B657" s="198" t="s">
        <v>158</v>
      </c>
      <c r="C657" s="198" t="s">
        <v>159</v>
      </c>
      <c r="D657" s="189" t="s">
        <v>160</v>
      </c>
      <c r="E657" s="189" t="s">
        <v>184</v>
      </c>
      <c r="F657" s="240">
        <f>SUM(G657:AA657)</f>
        <v>1.56</v>
      </c>
      <c r="G657" s="240">
        <v>0</v>
      </c>
      <c r="H657" s="240">
        <v>0</v>
      </c>
      <c r="I657" s="240">
        <v>0</v>
      </c>
      <c r="J657" s="240">
        <v>0</v>
      </c>
      <c r="K657" s="240">
        <v>0</v>
      </c>
      <c r="L657" s="240">
        <v>0</v>
      </c>
      <c r="M657" s="240">
        <v>0</v>
      </c>
      <c r="N657" s="240">
        <v>0</v>
      </c>
      <c r="O657" s="240">
        <v>0</v>
      </c>
      <c r="P657" s="240">
        <v>0.08</v>
      </c>
      <c r="Q657" s="240">
        <v>0</v>
      </c>
      <c r="R657" s="240">
        <v>0.75</v>
      </c>
      <c r="S657" s="240">
        <v>0</v>
      </c>
      <c r="T657" s="240">
        <v>0.73</v>
      </c>
      <c r="U657" s="240">
        <v>0</v>
      </c>
      <c r="V657" s="240">
        <v>0</v>
      </c>
      <c r="W657" s="240">
        <v>0</v>
      </c>
      <c r="X657" s="240">
        <v>0</v>
      </c>
      <c r="Y657" s="240">
        <v>0</v>
      </c>
      <c r="Z657" s="240">
        <v>0</v>
      </c>
      <c r="AA657" s="248">
        <v>0</v>
      </c>
      <c r="AB657" s="93"/>
    </row>
    <row r="658" spans="1:28" ht="19.5" customHeight="1" x14ac:dyDescent="0.15">
      <c r="A658" s="194"/>
      <c r="B658" s="198"/>
      <c r="C658" s="198"/>
      <c r="D658" s="198"/>
      <c r="E658" s="189" t="s">
        <v>150</v>
      </c>
      <c r="F658" s="240">
        <f t="shared" si="318"/>
        <v>0.35899999999999999</v>
      </c>
      <c r="G658" s="240">
        <v>0</v>
      </c>
      <c r="H658" s="240">
        <v>0</v>
      </c>
      <c r="I658" s="240">
        <v>0</v>
      </c>
      <c r="J658" s="240">
        <v>0</v>
      </c>
      <c r="K658" s="240">
        <v>0</v>
      </c>
      <c r="L658" s="240">
        <v>0</v>
      </c>
      <c r="M658" s="240">
        <v>0</v>
      </c>
      <c r="N658" s="240">
        <v>0</v>
      </c>
      <c r="O658" s="240">
        <v>0</v>
      </c>
      <c r="P658" s="240">
        <v>1.6E-2</v>
      </c>
      <c r="Q658" s="240">
        <v>0</v>
      </c>
      <c r="R658" s="240">
        <v>0.16700000000000001</v>
      </c>
      <c r="S658" s="240">
        <v>0</v>
      </c>
      <c r="T658" s="240">
        <v>0.17599999999999999</v>
      </c>
      <c r="U658" s="240">
        <v>0</v>
      </c>
      <c r="V658" s="240">
        <v>0</v>
      </c>
      <c r="W658" s="240">
        <v>0</v>
      </c>
      <c r="X658" s="240">
        <v>0</v>
      </c>
      <c r="Y658" s="240">
        <v>0</v>
      </c>
      <c r="Z658" s="240">
        <v>0</v>
      </c>
      <c r="AA658" s="248">
        <v>0</v>
      </c>
      <c r="AB658" s="93"/>
    </row>
    <row r="659" spans="1:28" ht="19.5" customHeight="1" x14ac:dyDescent="0.15">
      <c r="A659" s="194"/>
      <c r="B659" s="198"/>
      <c r="C659" s="198"/>
      <c r="D659" s="189" t="s">
        <v>161</v>
      </c>
      <c r="E659" s="189" t="s">
        <v>184</v>
      </c>
      <c r="F659" s="240">
        <f t="shared" si="318"/>
        <v>79.129999999999981</v>
      </c>
      <c r="G659" s="240">
        <v>0</v>
      </c>
      <c r="H659" s="240">
        <v>3.98</v>
      </c>
      <c r="I659" s="240">
        <v>16.600000000000001</v>
      </c>
      <c r="J659" s="240">
        <v>14.29</v>
      </c>
      <c r="K659" s="240">
        <v>14.62</v>
      </c>
      <c r="L659" s="240">
        <v>26.2</v>
      </c>
      <c r="M659" s="240">
        <v>1.35</v>
      </c>
      <c r="N659" s="240">
        <v>0.26</v>
      </c>
      <c r="O659" s="240">
        <v>0</v>
      </c>
      <c r="P659" s="240">
        <v>0.31</v>
      </c>
      <c r="Q659" s="240">
        <v>0.1</v>
      </c>
      <c r="R659" s="240">
        <v>0</v>
      </c>
      <c r="S659" s="240">
        <v>0.3</v>
      </c>
      <c r="T659" s="240">
        <v>0</v>
      </c>
      <c r="U659" s="240">
        <v>0</v>
      </c>
      <c r="V659" s="240">
        <v>0</v>
      </c>
      <c r="W659" s="240">
        <v>0.3</v>
      </c>
      <c r="X659" s="240">
        <v>0.19</v>
      </c>
      <c r="Y659" s="240">
        <v>0.63</v>
      </c>
      <c r="Z659" s="240">
        <v>0</v>
      </c>
      <c r="AA659" s="248">
        <v>0</v>
      </c>
      <c r="AB659" s="93"/>
    </row>
    <row r="660" spans="1:28" ht="19.5" customHeight="1" x14ac:dyDescent="0.15">
      <c r="A660" s="194"/>
      <c r="B660" s="198"/>
      <c r="C660" s="198"/>
      <c r="D660" s="198"/>
      <c r="E660" s="189" t="s">
        <v>150</v>
      </c>
      <c r="F660" s="240">
        <f t="shared" si="318"/>
        <v>2.101</v>
      </c>
      <c r="G660" s="240">
        <v>0</v>
      </c>
      <c r="H660" s="240">
        <v>0</v>
      </c>
      <c r="I660" s="240">
        <v>0</v>
      </c>
      <c r="J660" s="240">
        <v>0.17499999999999999</v>
      </c>
      <c r="K660" s="240">
        <v>0.38200000000000001</v>
      </c>
      <c r="L660" s="240">
        <v>1.026</v>
      </c>
      <c r="M660" s="240">
        <v>7.9000000000000001E-2</v>
      </c>
      <c r="N660" s="240">
        <v>0.02</v>
      </c>
      <c r="O660" s="240">
        <v>0</v>
      </c>
      <c r="P660" s="240">
        <v>4.1000000000000002E-2</v>
      </c>
      <c r="Q660" s="240">
        <v>1.6E-2</v>
      </c>
      <c r="R660" s="240">
        <v>0</v>
      </c>
      <c r="S660" s="240">
        <v>5.8000000000000003E-2</v>
      </c>
      <c r="T660" s="240">
        <v>0</v>
      </c>
      <c r="U660" s="240">
        <v>0</v>
      </c>
      <c r="V660" s="240">
        <v>0</v>
      </c>
      <c r="W660" s="240">
        <v>8.6999999999999994E-2</v>
      </c>
      <c r="X660" s="240">
        <v>5.5E-2</v>
      </c>
      <c r="Y660" s="240">
        <v>0.16200000000000001</v>
      </c>
      <c r="Z660" s="240">
        <v>0</v>
      </c>
      <c r="AA660" s="248">
        <v>0</v>
      </c>
      <c r="AB660" s="93"/>
    </row>
    <row r="661" spans="1:28" ht="19.5" customHeight="1" x14ac:dyDescent="0.15">
      <c r="A661" s="194"/>
      <c r="B661" s="198"/>
      <c r="C661" s="198" t="s">
        <v>162</v>
      </c>
      <c r="D661" s="189" t="s">
        <v>163</v>
      </c>
      <c r="E661" s="189" t="s">
        <v>184</v>
      </c>
      <c r="F661" s="240">
        <f t="shared" si="318"/>
        <v>254.28000000000003</v>
      </c>
      <c r="G661" s="240">
        <v>0</v>
      </c>
      <c r="H661" s="240">
        <v>0.63</v>
      </c>
      <c r="I661" s="240">
        <v>7.75</v>
      </c>
      <c r="J661" s="240">
        <v>0.98</v>
      </c>
      <c r="K661" s="240">
        <v>1.06</v>
      </c>
      <c r="L661" s="240">
        <v>0</v>
      </c>
      <c r="M661" s="240">
        <v>0</v>
      </c>
      <c r="N661" s="240">
        <v>0.61</v>
      </c>
      <c r="O661" s="240">
        <v>0.92</v>
      </c>
      <c r="P661" s="240">
        <v>1.73</v>
      </c>
      <c r="Q661" s="240">
        <v>2.75</v>
      </c>
      <c r="R661" s="240">
        <v>21.71</v>
      </c>
      <c r="S661" s="240">
        <v>143.30000000000001</v>
      </c>
      <c r="T661" s="240">
        <v>60.61</v>
      </c>
      <c r="U661" s="240">
        <v>11.46</v>
      </c>
      <c r="V661" s="240">
        <v>0.77</v>
      </c>
      <c r="W661" s="240">
        <v>0</v>
      </c>
      <c r="X661" s="240">
        <v>0</v>
      </c>
      <c r="Y661" s="240">
        <v>0</v>
      </c>
      <c r="Z661" s="240">
        <v>0</v>
      </c>
      <c r="AA661" s="248">
        <v>0</v>
      </c>
      <c r="AB661" s="93"/>
    </row>
    <row r="662" spans="1:28" ht="19.5" customHeight="1" x14ac:dyDescent="0.15">
      <c r="A662" s="194"/>
      <c r="B662" s="198" t="s">
        <v>20</v>
      </c>
      <c r="C662" s="198"/>
      <c r="D662" s="198"/>
      <c r="E662" s="189" t="s">
        <v>150</v>
      </c>
      <c r="F662" s="240">
        <f t="shared" si="318"/>
        <v>68.927999999999997</v>
      </c>
      <c r="G662" s="240">
        <v>0</v>
      </c>
      <c r="H662" s="240">
        <v>0</v>
      </c>
      <c r="I662" s="240">
        <v>0</v>
      </c>
      <c r="J662" s="240">
        <v>9.8000000000000004E-2</v>
      </c>
      <c r="K662" s="240">
        <v>0.13800000000000001</v>
      </c>
      <c r="L662" s="240">
        <v>0</v>
      </c>
      <c r="M662" s="240">
        <v>0</v>
      </c>
      <c r="N662" s="240">
        <v>0.112</v>
      </c>
      <c r="O662" s="240">
        <v>0.21199999999999999</v>
      </c>
      <c r="P662" s="240">
        <v>0.437</v>
      </c>
      <c r="Q662" s="240">
        <v>0.71699999999999997</v>
      </c>
      <c r="R662" s="240">
        <v>5.8719999999999999</v>
      </c>
      <c r="S662" s="240">
        <v>40.081000000000003</v>
      </c>
      <c r="T662" s="240">
        <v>17.587</v>
      </c>
      <c r="U662" s="240">
        <v>3.4420000000000002</v>
      </c>
      <c r="V662" s="240">
        <v>0.23200000000000001</v>
      </c>
      <c r="W662" s="240">
        <v>0</v>
      </c>
      <c r="X662" s="240">
        <v>0</v>
      </c>
      <c r="Y662" s="240">
        <v>0</v>
      </c>
      <c r="Z662" s="240">
        <v>0</v>
      </c>
      <c r="AA662" s="248">
        <v>0</v>
      </c>
      <c r="AB662" s="93"/>
    </row>
    <row r="663" spans="1:28" ht="19.5" customHeight="1" x14ac:dyDescent="0.15">
      <c r="A663" s="194"/>
      <c r="B663" s="198"/>
      <c r="C663" s="198"/>
      <c r="D663" s="189" t="s">
        <v>164</v>
      </c>
      <c r="E663" s="189" t="s">
        <v>184</v>
      </c>
      <c r="F663" s="240">
        <f t="shared" si="318"/>
        <v>1.4100000000000001</v>
      </c>
      <c r="G663" s="240">
        <v>0</v>
      </c>
      <c r="H663" s="240">
        <v>0</v>
      </c>
      <c r="I663" s="240">
        <v>0.68</v>
      </c>
      <c r="J663" s="240">
        <v>0</v>
      </c>
      <c r="K663" s="240">
        <v>0.17</v>
      </c>
      <c r="L663" s="240">
        <v>0</v>
      </c>
      <c r="M663" s="240">
        <v>0</v>
      </c>
      <c r="N663" s="240">
        <v>0.14000000000000001</v>
      </c>
      <c r="O663" s="240">
        <v>0</v>
      </c>
      <c r="P663" s="240">
        <v>0</v>
      </c>
      <c r="Q663" s="240">
        <v>0</v>
      </c>
      <c r="R663" s="240">
        <v>0</v>
      </c>
      <c r="S663" s="240">
        <v>0</v>
      </c>
      <c r="T663" s="240">
        <v>0.42</v>
      </c>
      <c r="U663" s="240">
        <v>0</v>
      </c>
      <c r="V663" s="240">
        <v>0</v>
      </c>
      <c r="W663" s="240">
        <v>0</v>
      </c>
      <c r="X663" s="240">
        <v>0</v>
      </c>
      <c r="Y663" s="240">
        <v>0</v>
      </c>
      <c r="Z663" s="240">
        <v>0</v>
      </c>
      <c r="AA663" s="248">
        <v>0</v>
      </c>
      <c r="AB663" s="93"/>
    </row>
    <row r="664" spans="1:28" ht="19.5" customHeight="1" x14ac:dyDescent="0.15">
      <c r="A664" s="194" t="s">
        <v>227</v>
      </c>
      <c r="B664" s="198"/>
      <c r="C664" s="198"/>
      <c r="D664" s="198"/>
      <c r="E664" s="189" t="s">
        <v>150</v>
      </c>
      <c r="F664" s="240">
        <f t="shared" si="318"/>
        <v>0.124</v>
      </c>
      <c r="G664" s="240">
        <v>0</v>
      </c>
      <c r="H664" s="240">
        <v>0</v>
      </c>
      <c r="I664" s="240">
        <v>0</v>
      </c>
      <c r="J664" s="240">
        <v>0</v>
      </c>
      <c r="K664" s="240">
        <v>4.0000000000000001E-3</v>
      </c>
      <c r="L664" s="240">
        <v>0</v>
      </c>
      <c r="M664" s="240">
        <v>0</v>
      </c>
      <c r="N664" s="240">
        <v>1.0999999999999999E-2</v>
      </c>
      <c r="O664" s="240">
        <v>0</v>
      </c>
      <c r="P664" s="240">
        <v>0</v>
      </c>
      <c r="Q664" s="240">
        <v>0</v>
      </c>
      <c r="R664" s="240">
        <v>0</v>
      </c>
      <c r="S664" s="240">
        <v>0</v>
      </c>
      <c r="T664" s="240">
        <v>0.109</v>
      </c>
      <c r="U664" s="240">
        <v>0</v>
      </c>
      <c r="V664" s="240">
        <v>0</v>
      </c>
      <c r="W664" s="240">
        <v>0</v>
      </c>
      <c r="X664" s="240">
        <v>0</v>
      </c>
      <c r="Y664" s="240">
        <v>0</v>
      </c>
      <c r="Z664" s="240">
        <v>0</v>
      </c>
      <c r="AA664" s="248">
        <v>0</v>
      </c>
      <c r="AB664" s="93"/>
    </row>
    <row r="665" spans="1:28" ht="19.5" customHeight="1" x14ac:dyDescent="0.15">
      <c r="A665" s="194"/>
      <c r="B665" s="197"/>
      <c r="C665" s="193" t="s">
        <v>165</v>
      </c>
      <c r="D665" s="188"/>
      <c r="E665" s="189" t="s">
        <v>184</v>
      </c>
      <c r="F665" s="240">
        <f t="shared" si="318"/>
        <v>47.87</v>
      </c>
      <c r="G665" s="240">
        <v>0</v>
      </c>
      <c r="H665" s="240">
        <v>2.2799999999999998</v>
      </c>
      <c r="I665" s="240">
        <v>6.94</v>
      </c>
      <c r="J665" s="240">
        <v>2.12</v>
      </c>
      <c r="K665" s="240">
        <v>3.41</v>
      </c>
      <c r="L665" s="240">
        <v>3.9</v>
      </c>
      <c r="M665" s="240">
        <v>6.25</v>
      </c>
      <c r="N665" s="240">
        <v>0.4</v>
      </c>
      <c r="O665" s="240">
        <v>0.36</v>
      </c>
      <c r="P665" s="240">
        <v>1.33</v>
      </c>
      <c r="Q665" s="240">
        <v>1.77</v>
      </c>
      <c r="R665" s="240">
        <v>5.21</v>
      </c>
      <c r="S665" s="240">
        <v>5.73</v>
      </c>
      <c r="T665" s="240">
        <v>2.88</v>
      </c>
      <c r="U665" s="240">
        <v>1.21</v>
      </c>
      <c r="V665" s="240">
        <v>3.74</v>
      </c>
      <c r="W665" s="240">
        <v>0</v>
      </c>
      <c r="X665" s="240">
        <v>0.34</v>
      </c>
      <c r="Y665" s="240">
        <v>0</v>
      </c>
      <c r="Z665" s="240">
        <v>0</v>
      </c>
      <c r="AA665" s="248">
        <v>0</v>
      </c>
      <c r="AB665" s="93"/>
    </row>
    <row r="666" spans="1:28" ht="19.5" customHeight="1" x14ac:dyDescent="0.15">
      <c r="A666" s="194"/>
      <c r="B666" s="197"/>
      <c r="C666" s="197"/>
      <c r="D666" s="191"/>
      <c r="E666" s="189" t="s">
        <v>150</v>
      </c>
      <c r="F666" s="240">
        <f t="shared" si="318"/>
        <v>5.7219999999999995</v>
      </c>
      <c r="G666" s="240">
        <v>0</v>
      </c>
      <c r="H666" s="240">
        <v>1.2E-2</v>
      </c>
      <c r="I666" s="240">
        <v>0.17499999999999999</v>
      </c>
      <c r="J666" s="240">
        <v>0.106</v>
      </c>
      <c r="K666" s="240">
        <v>0.23899999999999999</v>
      </c>
      <c r="L666" s="240">
        <v>0.41599999999999998</v>
      </c>
      <c r="M666" s="240">
        <v>0.58399999999999996</v>
      </c>
      <c r="N666" s="240">
        <v>9.6000000000000002E-2</v>
      </c>
      <c r="O666" s="240">
        <v>0.09</v>
      </c>
      <c r="P666" s="240">
        <v>0.28599999999999998</v>
      </c>
      <c r="Q666" s="240">
        <v>0.27700000000000002</v>
      </c>
      <c r="R666" s="240">
        <v>1.228</v>
      </c>
      <c r="S666" s="240">
        <v>1.222</v>
      </c>
      <c r="T666" s="240">
        <v>0.44700000000000001</v>
      </c>
      <c r="U666" s="240">
        <v>0.124</v>
      </c>
      <c r="V666" s="240">
        <v>0.38500000000000001</v>
      </c>
      <c r="W666" s="240">
        <v>0</v>
      </c>
      <c r="X666" s="240">
        <v>3.5000000000000003E-2</v>
      </c>
      <c r="Y666" s="240">
        <v>0</v>
      </c>
      <c r="Z666" s="240">
        <v>0</v>
      </c>
      <c r="AA666" s="248">
        <v>0</v>
      </c>
      <c r="AB666" s="93"/>
    </row>
    <row r="667" spans="1:28" ht="19.5" customHeight="1" x14ac:dyDescent="0.15">
      <c r="A667" s="194"/>
      <c r="B667" s="196"/>
      <c r="C667" s="193" t="s">
        <v>152</v>
      </c>
      <c r="D667" s="188"/>
      <c r="E667" s="189" t="s">
        <v>184</v>
      </c>
      <c r="F667" s="240">
        <f t="shared" si="318"/>
        <v>2311.9000000000005</v>
      </c>
      <c r="G667" s="240">
        <f>G669+G679</f>
        <v>0</v>
      </c>
      <c r="H667" s="240">
        <f t="shared" ref="H667:AA667" si="327">H669+H679</f>
        <v>14.12</v>
      </c>
      <c r="I667" s="240">
        <f t="shared" si="327"/>
        <v>63.89</v>
      </c>
      <c r="J667" s="240">
        <f t="shared" si="327"/>
        <v>61.64</v>
      </c>
      <c r="K667" s="240">
        <f t="shared" si="327"/>
        <v>89.09</v>
      </c>
      <c r="L667" s="240">
        <f t="shared" si="327"/>
        <v>35.549999999999997</v>
      </c>
      <c r="M667" s="240">
        <f t="shared" si="327"/>
        <v>29.34</v>
      </c>
      <c r="N667" s="240">
        <f t="shared" si="327"/>
        <v>41.16</v>
      </c>
      <c r="O667" s="240">
        <f t="shared" si="327"/>
        <v>45.85</v>
      </c>
      <c r="P667" s="240">
        <f t="shared" si="327"/>
        <v>47.900000000000006</v>
      </c>
      <c r="Q667" s="240">
        <f t="shared" si="327"/>
        <v>103.69</v>
      </c>
      <c r="R667" s="240">
        <f t="shared" si="327"/>
        <v>387.16</v>
      </c>
      <c r="S667" s="240">
        <f t="shared" si="327"/>
        <v>391.34999999999997</v>
      </c>
      <c r="T667" s="240">
        <f t="shared" si="327"/>
        <v>458.30999999999995</v>
      </c>
      <c r="U667" s="240">
        <f t="shared" si="327"/>
        <v>196.34</v>
      </c>
      <c r="V667" s="240">
        <f t="shared" si="327"/>
        <v>67.89</v>
      </c>
      <c r="W667" s="240">
        <f t="shared" si="327"/>
        <v>5.17</v>
      </c>
      <c r="X667" s="240">
        <f t="shared" si="327"/>
        <v>273.02000000000004</v>
      </c>
      <c r="Y667" s="240">
        <f t="shared" si="327"/>
        <v>0.3</v>
      </c>
      <c r="Z667" s="240">
        <f t="shared" si="327"/>
        <v>0.13</v>
      </c>
      <c r="AA667" s="248">
        <f t="shared" si="327"/>
        <v>0</v>
      </c>
      <c r="AB667" s="93"/>
    </row>
    <row r="668" spans="1:28" ht="19.5" customHeight="1" x14ac:dyDescent="0.15">
      <c r="A668" s="194"/>
      <c r="B668" s="197"/>
      <c r="C668" s="197"/>
      <c r="D668" s="191"/>
      <c r="E668" s="189" t="s">
        <v>150</v>
      </c>
      <c r="F668" s="240">
        <f t="shared" si="318"/>
        <v>319.67999999999978</v>
      </c>
      <c r="G668" s="240">
        <f>G670+G680</f>
        <v>0</v>
      </c>
      <c r="H668" s="240">
        <f t="shared" ref="H668" si="328">H670+H680</f>
        <v>0.11799999999999999</v>
      </c>
      <c r="I668" s="240">
        <f>I670+I680</f>
        <v>1.611</v>
      </c>
      <c r="J668" s="240">
        <f t="shared" ref="J668:AA668" si="329">J670+J680</f>
        <v>3.1080000000000001</v>
      </c>
      <c r="K668" s="240">
        <f t="shared" si="329"/>
        <v>6.2459999999999898</v>
      </c>
      <c r="L668" s="240">
        <f t="shared" si="329"/>
        <v>3.2429999999999999</v>
      </c>
      <c r="M668" s="240">
        <f t="shared" si="329"/>
        <v>2.8570000000000002</v>
      </c>
      <c r="N668" s="240">
        <f t="shared" si="329"/>
        <v>4.6029999999999998</v>
      </c>
      <c r="O668" s="240">
        <f t="shared" si="329"/>
        <v>5.569</v>
      </c>
      <c r="P668" s="240">
        <f t="shared" si="329"/>
        <v>6.3029999999999999</v>
      </c>
      <c r="Q668" s="240">
        <f t="shared" si="329"/>
        <v>14.962</v>
      </c>
      <c r="R668" s="240">
        <f t="shared" si="329"/>
        <v>58.194000000000003</v>
      </c>
      <c r="S668" s="240">
        <f t="shared" si="329"/>
        <v>58.290000000000006</v>
      </c>
      <c r="T668" s="240">
        <f t="shared" si="329"/>
        <v>70.302999999999798</v>
      </c>
      <c r="U668" s="240">
        <f t="shared" si="329"/>
        <v>32.277000000000001</v>
      </c>
      <c r="V668" s="240">
        <f t="shared" si="329"/>
        <v>10.877000000000001</v>
      </c>
      <c r="W668" s="240">
        <f t="shared" si="329"/>
        <v>0.81100000000000005</v>
      </c>
      <c r="X668" s="240">
        <f t="shared" si="329"/>
        <v>40.222999999999999</v>
      </c>
      <c r="Y668" s="240">
        <f t="shared" si="329"/>
        <v>5.1000000000000004E-2</v>
      </c>
      <c r="Z668" s="240">
        <f t="shared" si="329"/>
        <v>3.4000000000000002E-2</v>
      </c>
      <c r="AA668" s="248">
        <f t="shared" si="329"/>
        <v>0</v>
      </c>
      <c r="AB668" s="93"/>
    </row>
    <row r="669" spans="1:28" ht="19.5" customHeight="1" x14ac:dyDescent="0.15">
      <c r="A669" s="194"/>
      <c r="B669" s="198" t="s">
        <v>94</v>
      </c>
      <c r="C669" s="189"/>
      <c r="D669" s="189" t="s">
        <v>153</v>
      </c>
      <c r="E669" s="189" t="s">
        <v>184</v>
      </c>
      <c r="F669" s="240">
        <f t="shared" si="318"/>
        <v>156.51999999999998</v>
      </c>
      <c r="G669" s="240">
        <f>SUM(G671,G673,G675,G677)</f>
        <v>0</v>
      </c>
      <c r="H669" s="240">
        <f t="shared" ref="H669" si="330">SUM(H671,H673,H675,H677)</f>
        <v>0</v>
      </c>
      <c r="I669" s="240">
        <f>SUM(I671,I673,I675,I677)</f>
        <v>0</v>
      </c>
      <c r="J669" s="240">
        <f t="shared" ref="J669:AA669" si="331">SUM(J671,J673,J675,J677)</f>
        <v>0</v>
      </c>
      <c r="K669" s="240">
        <f t="shared" si="331"/>
        <v>0</v>
      </c>
      <c r="L669" s="240">
        <f t="shared" si="331"/>
        <v>1.64</v>
      </c>
      <c r="M669" s="240">
        <f t="shared" si="331"/>
        <v>0.2</v>
      </c>
      <c r="N669" s="240">
        <f t="shared" si="331"/>
        <v>0.26</v>
      </c>
      <c r="O669" s="240">
        <f t="shared" si="331"/>
        <v>0.96</v>
      </c>
      <c r="P669" s="240">
        <f t="shared" si="331"/>
        <v>4.2</v>
      </c>
      <c r="Q669" s="240">
        <f t="shared" si="331"/>
        <v>6.64</v>
      </c>
      <c r="R669" s="240">
        <f t="shared" si="331"/>
        <v>28.17</v>
      </c>
      <c r="S669" s="240">
        <f t="shared" si="331"/>
        <v>26.51</v>
      </c>
      <c r="T669" s="240">
        <f t="shared" si="331"/>
        <v>41.28</v>
      </c>
      <c r="U669" s="240">
        <f t="shared" si="331"/>
        <v>34.880000000000003</v>
      </c>
      <c r="V669" s="240">
        <f t="shared" si="331"/>
        <v>10.029999999999999</v>
      </c>
      <c r="W669" s="240">
        <f t="shared" si="331"/>
        <v>0.64</v>
      </c>
      <c r="X669" s="240">
        <f t="shared" si="331"/>
        <v>0.79</v>
      </c>
      <c r="Y669" s="240">
        <f t="shared" si="331"/>
        <v>0.19</v>
      </c>
      <c r="Z669" s="240">
        <f t="shared" si="331"/>
        <v>0.13</v>
      </c>
      <c r="AA669" s="252">
        <f t="shared" si="331"/>
        <v>0</v>
      </c>
      <c r="AB669" s="93"/>
    </row>
    <row r="670" spans="1:28" ht="19.5" customHeight="1" x14ac:dyDescent="0.15">
      <c r="A670" s="194"/>
      <c r="B670" s="198"/>
      <c r="C670" s="198" t="s">
        <v>10</v>
      </c>
      <c r="D670" s="198"/>
      <c r="E670" s="189" t="s">
        <v>150</v>
      </c>
      <c r="F670" s="240">
        <f t="shared" si="318"/>
        <v>36.494</v>
      </c>
      <c r="G670" s="240">
        <f>SUM(G672,G674,G676,G678)</f>
        <v>0</v>
      </c>
      <c r="H670" s="240">
        <f t="shared" ref="H670:AA670" si="332">SUM(H672,H674,H676,H678)</f>
        <v>0</v>
      </c>
      <c r="I670" s="240">
        <f t="shared" si="332"/>
        <v>0</v>
      </c>
      <c r="J670" s="240">
        <f t="shared" si="332"/>
        <v>0</v>
      </c>
      <c r="K670" s="240">
        <f t="shared" si="332"/>
        <v>0</v>
      </c>
      <c r="L670" s="240">
        <f t="shared" si="332"/>
        <v>0.19700000000000001</v>
      </c>
      <c r="M670" s="240">
        <f t="shared" si="332"/>
        <v>0.02</v>
      </c>
      <c r="N670" s="240">
        <f t="shared" si="332"/>
        <v>4.2000000000000003E-2</v>
      </c>
      <c r="O670" s="240">
        <f t="shared" si="332"/>
        <v>0.17599999999999999</v>
      </c>
      <c r="P670" s="240">
        <f t="shared" si="332"/>
        <v>0.84199999999999997</v>
      </c>
      <c r="Q670" s="240">
        <f t="shared" si="332"/>
        <v>1.3819999999999999</v>
      </c>
      <c r="R670" s="240">
        <f t="shared" si="332"/>
        <v>6.4749999999999996</v>
      </c>
      <c r="S670" s="240">
        <f t="shared" si="332"/>
        <v>6.1539999999999999</v>
      </c>
      <c r="T670" s="240">
        <f t="shared" si="332"/>
        <v>9.7390000000000008</v>
      </c>
      <c r="U670" s="240">
        <f t="shared" si="332"/>
        <v>8.6769999999999996</v>
      </c>
      <c r="V670" s="240">
        <f t="shared" si="332"/>
        <v>2.371</v>
      </c>
      <c r="W670" s="240">
        <f t="shared" si="332"/>
        <v>0.14499999999999999</v>
      </c>
      <c r="X670" s="240">
        <f t="shared" si="332"/>
        <v>0.20499999999999999</v>
      </c>
      <c r="Y670" s="240">
        <f t="shared" si="332"/>
        <v>3.5000000000000003E-2</v>
      </c>
      <c r="Z670" s="240">
        <f t="shared" si="332"/>
        <v>3.4000000000000002E-2</v>
      </c>
      <c r="AA670" s="248">
        <f t="shared" si="332"/>
        <v>0</v>
      </c>
      <c r="AB670" s="93"/>
    </row>
    <row r="671" spans="1:28" ht="19.5" customHeight="1" x14ac:dyDescent="0.15">
      <c r="A671" s="194"/>
      <c r="B671" s="198"/>
      <c r="C671" s="198"/>
      <c r="D671" s="189" t="s">
        <v>157</v>
      </c>
      <c r="E671" s="189" t="s">
        <v>184</v>
      </c>
      <c r="F671" s="240">
        <f t="shared" si="318"/>
        <v>156.51999999999998</v>
      </c>
      <c r="G671" s="240">
        <v>0</v>
      </c>
      <c r="H671" s="240">
        <v>0</v>
      </c>
      <c r="I671" s="240">
        <v>0</v>
      </c>
      <c r="J671" s="240">
        <v>0</v>
      </c>
      <c r="K671" s="240">
        <v>0</v>
      </c>
      <c r="L671" s="240">
        <v>1.64</v>
      </c>
      <c r="M671" s="240">
        <v>0.2</v>
      </c>
      <c r="N671" s="240">
        <v>0.26</v>
      </c>
      <c r="O671" s="240">
        <v>0.96</v>
      </c>
      <c r="P671" s="240">
        <v>4.2</v>
      </c>
      <c r="Q671" s="240">
        <v>6.64</v>
      </c>
      <c r="R671" s="240">
        <v>28.17</v>
      </c>
      <c r="S671" s="240">
        <v>26.51</v>
      </c>
      <c r="T671" s="240">
        <v>41.28</v>
      </c>
      <c r="U671" s="240">
        <v>34.880000000000003</v>
      </c>
      <c r="V671" s="240">
        <v>10.029999999999999</v>
      </c>
      <c r="W671" s="240">
        <v>0.64</v>
      </c>
      <c r="X671" s="240">
        <v>0.79</v>
      </c>
      <c r="Y671" s="240">
        <v>0.19</v>
      </c>
      <c r="Z671" s="240">
        <v>0.13</v>
      </c>
      <c r="AA671" s="248">
        <v>0</v>
      </c>
      <c r="AB671" s="93"/>
    </row>
    <row r="672" spans="1:28" ht="19.5" customHeight="1" x14ac:dyDescent="0.15">
      <c r="A672" s="194"/>
      <c r="B672" s="198"/>
      <c r="C672" s="198"/>
      <c r="D672" s="198"/>
      <c r="E672" s="189" t="s">
        <v>150</v>
      </c>
      <c r="F672" s="240">
        <f t="shared" si="318"/>
        <v>36.494</v>
      </c>
      <c r="G672" s="240">
        <v>0</v>
      </c>
      <c r="H672" s="240">
        <v>0</v>
      </c>
      <c r="I672" s="240">
        <v>0</v>
      </c>
      <c r="J672" s="240">
        <v>0</v>
      </c>
      <c r="K672" s="240">
        <v>0</v>
      </c>
      <c r="L672" s="240">
        <v>0.19700000000000001</v>
      </c>
      <c r="M672" s="240">
        <v>0.02</v>
      </c>
      <c r="N672" s="240">
        <v>4.2000000000000003E-2</v>
      </c>
      <c r="O672" s="240">
        <v>0.17599999999999999</v>
      </c>
      <c r="P672" s="240">
        <v>0.84199999999999997</v>
      </c>
      <c r="Q672" s="240">
        <v>1.3819999999999999</v>
      </c>
      <c r="R672" s="240">
        <v>6.4749999999999996</v>
      </c>
      <c r="S672" s="240">
        <v>6.1539999999999999</v>
      </c>
      <c r="T672" s="240">
        <v>9.7390000000000008</v>
      </c>
      <c r="U672" s="240">
        <v>8.6769999999999996</v>
      </c>
      <c r="V672" s="240">
        <v>2.371</v>
      </c>
      <c r="W672" s="240">
        <v>0.14499999999999999</v>
      </c>
      <c r="X672" s="240">
        <v>0.20499999999999999</v>
      </c>
      <c r="Y672" s="240">
        <v>3.5000000000000003E-2</v>
      </c>
      <c r="Z672" s="240">
        <v>3.4000000000000002E-2</v>
      </c>
      <c r="AA672" s="248">
        <v>0</v>
      </c>
      <c r="AB672" s="93"/>
    </row>
    <row r="673" spans="1:28" ht="19.5" customHeight="1" x14ac:dyDescent="0.15">
      <c r="A673" s="194"/>
      <c r="B673" s="198" t="s">
        <v>65</v>
      </c>
      <c r="C673" s="198" t="s">
        <v>159</v>
      </c>
      <c r="D673" s="189" t="s">
        <v>160</v>
      </c>
      <c r="E673" s="189" t="s">
        <v>184</v>
      </c>
      <c r="F673" s="240">
        <f t="shared" si="318"/>
        <v>0</v>
      </c>
      <c r="G673" s="240">
        <v>0</v>
      </c>
      <c r="H673" s="240">
        <v>0</v>
      </c>
      <c r="I673" s="240">
        <v>0</v>
      </c>
      <c r="J673" s="240">
        <v>0</v>
      </c>
      <c r="K673" s="240">
        <v>0</v>
      </c>
      <c r="L673" s="240">
        <v>0</v>
      </c>
      <c r="M673" s="240">
        <v>0</v>
      </c>
      <c r="N673" s="240">
        <v>0</v>
      </c>
      <c r="O673" s="240">
        <v>0</v>
      </c>
      <c r="P673" s="240">
        <v>0</v>
      </c>
      <c r="Q673" s="240">
        <v>0</v>
      </c>
      <c r="R673" s="240">
        <v>0</v>
      </c>
      <c r="S673" s="240">
        <v>0</v>
      </c>
      <c r="T673" s="240">
        <v>0</v>
      </c>
      <c r="U673" s="240">
        <v>0</v>
      </c>
      <c r="V673" s="240">
        <v>0</v>
      </c>
      <c r="W673" s="240">
        <v>0</v>
      </c>
      <c r="X673" s="240">
        <v>0</v>
      </c>
      <c r="Y673" s="240">
        <v>0</v>
      </c>
      <c r="Z673" s="240">
        <v>0</v>
      </c>
      <c r="AA673" s="248">
        <v>0</v>
      </c>
      <c r="AB673" s="93"/>
    </row>
    <row r="674" spans="1:28" ht="19.5" customHeight="1" x14ac:dyDescent="0.15">
      <c r="A674" s="194"/>
      <c r="B674" s="198"/>
      <c r="C674" s="198"/>
      <c r="D674" s="198"/>
      <c r="E674" s="189" t="s">
        <v>150</v>
      </c>
      <c r="F674" s="240">
        <f t="shared" si="318"/>
        <v>0</v>
      </c>
      <c r="G674" s="240">
        <v>0</v>
      </c>
      <c r="H674" s="240">
        <v>0</v>
      </c>
      <c r="I674" s="240">
        <v>0</v>
      </c>
      <c r="J674" s="240">
        <v>0</v>
      </c>
      <c r="K674" s="240">
        <v>0</v>
      </c>
      <c r="L674" s="240">
        <v>0</v>
      </c>
      <c r="M674" s="240">
        <v>0</v>
      </c>
      <c r="N674" s="240">
        <v>0</v>
      </c>
      <c r="O674" s="240">
        <v>0</v>
      </c>
      <c r="P674" s="240">
        <v>0</v>
      </c>
      <c r="Q674" s="240">
        <v>0</v>
      </c>
      <c r="R674" s="240">
        <v>0</v>
      </c>
      <c r="S674" s="240">
        <v>0</v>
      </c>
      <c r="T674" s="240">
        <v>0</v>
      </c>
      <c r="U674" s="240">
        <v>0</v>
      </c>
      <c r="V674" s="240">
        <v>0</v>
      </c>
      <c r="W674" s="240">
        <v>0</v>
      </c>
      <c r="X674" s="240">
        <v>0</v>
      </c>
      <c r="Y674" s="240">
        <v>0</v>
      </c>
      <c r="Z674" s="240">
        <v>0</v>
      </c>
      <c r="AA674" s="248">
        <v>0</v>
      </c>
      <c r="AB674" s="93"/>
    </row>
    <row r="675" spans="1:28" ht="19.5" customHeight="1" x14ac:dyDescent="0.15">
      <c r="A675" s="194" t="s">
        <v>85</v>
      </c>
      <c r="B675" s="198"/>
      <c r="C675" s="198"/>
      <c r="D675" s="189" t="s">
        <v>166</v>
      </c>
      <c r="E675" s="189" t="s">
        <v>184</v>
      </c>
      <c r="F675" s="240">
        <f t="shared" si="318"/>
        <v>0</v>
      </c>
      <c r="G675" s="240">
        <v>0</v>
      </c>
      <c r="H675" s="240">
        <v>0</v>
      </c>
      <c r="I675" s="240">
        <v>0</v>
      </c>
      <c r="J675" s="240">
        <v>0</v>
      </c>
      <c r="K675" s="240">
        <v>0</v>
      </c>
      <c r="L675" s="240">
        <v>0</v>
      </c>
      <c r="M675" s="240">
        <v>0</v>
      </c>
      <c r="N675" s="240">
        <v>0</v>
      </c>
      <c r="O675" s="240">
        <v>0</v>
      </c>
      <c r="P675" s="240">
        <v>0</v>
      </c>
      <c r="Q675" s="240">
        <v>0</v>
      </c>
      <c r="R675" s="240">
        <v>0</v>
      </c>
      <c r="S675" s="240">
        <v>0</v>
      </c>
      <c r="T675" s="240">
        <v>0</v>
      </c>
      <c r="U675" s="240">
        <v>0</v>
      </c>
      <c r="V675" s="240">
        <v>0</v>
      </c>
      <c r="W675" s="240">
        <v>0</v>
      </c>
      <c r="X675" s="240">
        <v>0</v>
      </c>
      <c r="Y675" s="240">
        <v>0</v>
      </c>
      <c r="Z675" s="240">
        <v>0</v>
      </c>
      <c r="AA675" s="248">
        <v>0</v>
      </c>
      <c r="AB675" s="93"/>
    </row>
    <row r="676" spans="1:28" ht="19.5" customHeight="1" x14ac:dyDescent="0.15">
      <c r="A676" s="194"/>
      <c r="B676" s="198"/>
      <c r="C676" s="198" t="s">
        <v>162</v>
      </c>
      <c r="D676" s="198"/>
      <c r="E676" s="189" t="s">
        <v>150</v>
      </c>
      <c r="F676" s="240">
        <f t="shared" si="318"/>
        <v>0</v>
      </c>
      <c r="G676" s="240">
        <v>0</v>
      </c>
      <c r="H676" s="240">
        <v>0</v>
      </c>
      <c r="I676" s="240">
        <v>0</v>
      </c>
      <c r="J676" s="240">
        <v>0</v>
      </c>
      <c r="K676" s="240">
        <v>0</v>
      </c>
      <c r="L676" s="240">
        <v>0</v>
      </c>
      <c r="M676" s="240">
        <v>0</v>
      </c>
      <c r="N676" s="240">
        <v>0</v>
      </c>
      <c r="O676" s="240">
        <v>0</v>
      </c>
      <c r="P676" s="240">
        <v>0</v>
      </c>
      <c r="Q676" s="240">
        <v>0</v>
      </c>
      <c r="R676" s="240">
        <v>0</v>
      </c>
      <c r="S676" s="240">
        <v>0</v>
      </c>
      <c r="T676" s="240">
        <v>0</v>
      </c>
      <c r="U676" s="240">
        <v>0</v>
      </c>
      <c r="V676" s="240">
        <v>0</v>
      </c>
      <c r="W676" s="240">
        <v>0</v>
      </c>
      <c r="X676" s="240">
        <v>0</v>
      </c>
      <c r="Y676" s="240">
        <v>0</v>
      </c>
      <c r="Z676" s="240">
        <v>0</v>
      </c>
      <c r="AA676" s="248">
        <v>0</v>
      </c>
      <c r="AB676" s="93"/>
    </row>
    <row r="677" spans="1:28" ht="19.5" customHeight="1" x14ac:dyDescent="0.15">
      <c r="A677" s="194"/>
      <c r="B677" s="198" t="s">
        <v>20</v>
      </c>
      <c r="C677" s="198"/>
      <c r="D677" s="189" t="s">
        <v>164</v>
      </c>
      <c r="E677" s="189" t="s">
        <v>184</v>
      </c>
      <c r="F677" s="240">
        <f t="shared" si="318"/>
        <v>0</v>
      </c>
      <c r="G677" s="240">
        <v>0</v>
      </c>
      <c r="H677" s="240">
        <v>0</v>
      </c>
      <c r="I677" s="240">
        <v>0</v>
      </c>
      <c r="J677" s="240">
        <v>0</v>
      </c>
      <c r="K677" s="240">
        <v>0</v>
      </c>
      <c r="L677" s="240">
        <v>0</v>
      </c>
      <c r="M677" s="240">
        <v>0</v>
      </c>
      <c r="N677" s="240">
        <v>0</v>
      </c>
      <c r="O677" s="240">
        <v>0</v>
      </c>
      <c r="P677" s="240">
        <v>0</v>
      </c>
      <c r="Q677" s="240">
        <v>0</v>
      </c>
      <c r="R677" s="240">
        <v>0</v>
      </c>
      <c r="S677" s="240">
        <v>0</v>
      </c>
      <c r="T677" s="240">
        <v>0</v>
      </c>
      <c r="U677" s="240">
        <v>0</v>
      </c>
      <c r="V677" s="240">
        <v>0</v>
      </c>
      <c r="W677" s="240">
        <v>0</v>
      </c>
      <c r="X677" s="240">
        <v>0</v>
      </c>
      <c r="Y677" s="240">
        <v>0</v>
      </c>
      <c r="Z677" s="240">
        <v>0</v>
      </c>
      <c r="AA677" s="248">
        <v>0</v>
      </c>
      <c r="AB677" s="93"/>
    </row>
    <row r="678" spans="1:28" ht="19.5" customHeight="1" x14ac:dyDescent="0.15">
      <c r="A678" s="194"/>
      <c r="B678" s="198"/>
      <c r="C678" s="198"/>
      <c r="D678" s="198"/>
      <c r="E678" s="189" t="s">
        <v>150</v>
      </c>
      <c r="F678" s="240">
        <f t="shared" si="318"/>
        <v>0</v>
      </c>
      <c r="G678" s="240">
        <v>0</v>
      </c>
      <c r="H678" s="240">
        <v>0</v>
      </c>
      <c r="I678" s="240">
        <v>0</v>
      </c>
      <c r="J678" s="240">
        <v>0</v>
      </c>
      <c r="K678" s="240">
        <v>0</v>
      </c>
      <c r="L678" s="240">
        <v>0</v>
      </c>
      <c r="M678" s="240">
        <v>0</v>
      </c>
      <c r="N678" s="240">
        <v>0</v>
      </c>
      <c r="O678" s="240">
        <v>0</v>
      </c>
      <c r="P678" s="240">
        <v>0</v>
      </c>
      <c r="Q678" s="240">
        <v>0</v>
      </c>
      <c r="R678" s="240">
        <v>0</v>
      </c>
      <c r="S678" s="240">
        <v>0</v>
      </c>
      <c r="T678" s="240">
        <v>0</v>
      </c>
      <c r="U678" s="240">
        <v>0</v>
      </c>
      <c r="V678" s="240">
        <v>0</v>
      </c>
      <c r="W678" s="240">
        <v>0</v>
      </c>
      <c r="X678" s="240">
        <v>0</v>
      </c>
      <c r="Y678" s="240">
        <v>0</v>
      </c>
      <c r="Z678" s="240">
        <v>0</v>
      </c>
      <c r="AA678" s="248">
        <v>0</v>
      </c>
      <c r="AB678" s="93"/>
    </row>
    <row r="679" spans="1:28" ht="19.5" customHeight="1" x14ac:dyDescent="0.15">
      <c r="A679" s="194"/>
      <c r="B679" s="197"/>
      <c r="C679" s="193" t="s">
        <v>165</v>
      </c>
      <c r="D679" s="188"/>
      <c r="E679" s="189" t="s">
        <v>184</v>
      </c>
      <c r="F679" s="240">
        <f t="shared" si="318"/>
        <v>2155.3799999999997</v>
      </c>
      <c r="G679" s="240">
        <v>0</v>
      </c>
      <c r="H679" s="240">
        <v>14.12</v>
      </c>
      <c r="I679" s="240">
        <v>63.89</v>
      </c>
      <c r="J679" s="240">
        <v>61.64</v>
      </c>
      <c r="K679" s="240">
        <v>89.09</v>
      </c>
      <c r="L679" s="240">
        <v>33.909999999999997</v>
      </c>
      <c r="M679" s="240">
        <v>29.14</v>
      </c>
      <c r="N679" s="240">
        <v>40.9</v>
      </c>
      <c r="O679" s="240">
        <v>44.89</v>
      </c>
      <c r="P679" s="240">
        <v>43.7</v>
      </c>
      <c r="Q679" s="240">
        <v>97.05</v>
      </c>
      <c r="R679" s="240">
        <v>358.99</v>
      </c>
      <c r="S679" s="240">
        <v>364.84</v>
      </c>
      <c r="T679" s="240">
        <v>417.03</v>
      </c>
      <c r="U679" s="240">
        <v>161.46</v>
      </c>
      <c r="V679" s="240">
        <v>57.86</v>
      </c>
      <c r="W679" s="240">
        <v>4.53</v>
      </c>
      <c r="X679" s="240">
        <v>272.23</v>
      </c>
      <c r="Y679" s="240">
        <v>0.11</v>
      </c>
      <c r="Z679" s="240">
        <v>0</v>
      </c>
      <c r="AA679" s="248">
        <v>0</v>
      </c>
      <c r="AB679" s="93"/>
    </row>
    <row r="680" spans="1:28" ht="19.5" customHeight="1" thickBot="1" x14ac:dyDescent="0.2">
      <c r="A680" s="199"/>
      <c r="B680" s="200"/>
      <c r="C680" s="200"/>
      <c r="D680" s="201"/>
      <c r="E680" s="202" t="s">
        <v>150</v>
      </c>
      <c r="F680" s="240">
        <f t="shared" si="318"/>
        <v>283.18599999999981</v>
      </c>
      <c r="G680" s="251">
        <v>0</v>
      </c>
      <c r="H680" s="250">
        <v>0.11799999999999999</v>
      </c>
      <c r="I680" s="250">
        <v>1.611</v>
      </c>
      <c r="J680" s="250">
        <v>3.1080000000000001</v>
      </c>
      <c r="K680" s="250">
        <v>6.2459999999999898</v>
      </c>
      <c r="L680" s="250">
        <v>3.0459999999999998</v>
      </c>
      <c r="M680" s="250">
        <v>2.8370000000000002</v>
      </c>
      <c r="N680" s="250">
        <v>4.5609999999999999</v>
      </c>
      <c r="O680" s="250">
        <v>5.3929999999999998</v>
      </c>
      <c r="P680" s="250">
        <v>5.4610000000000003</v>
      </c>
      <c r="Q680" s="250">
        <v>13.58</v>
      </c>
      <c r="R680" s="250">
        <v>51.719000000000001</v>
      </c>
      <c r="S680" s="250">
        <v>52.136000000000003</v>
      </c>
      <c r="T680" s="250">
        <v>60.563999999999801</v>
      </c>
      <c r="U680" s="250">
        <v>23.6</v>
      </c>
      <c r="V680" s="250">
        <v>8.5060000000000002</v>
      </c>
      <c r="W680" s="250">
        <v>0.66600000000000004</v>
      </c>
      <c r="X680" s="250">
        <v>40.018000000000001</v>
      </c>
      <c r="Y680" s="250">
        <v>1.6E-2</v>
      </c>
      <c r="Z680" s="250">
        <v>0</v>
      </c>
      <c r="AA680" s="249">
        <v>0</v>
      </c>
      <c r="AB680" s="93"/>
    </row>
    <row r="681" spans="1:28" ht="19.5" customHeight="1" x14ac:dyDescent="0.15">
      <c r="A681" s="391" t="s">
        <v>119</v>
      </c>
      <c r="B681" s="394" t="s">
        <v>120</v>
      </c>
      <c r="C681" s="395"/>
      <c r="D681" s="396"/>
      <c r="E681" s="198" t="s">
        <v>184</v>
      </c>
      <c r="F681" s="248">
        <f>F682+F683</f>
        <v>438.98</v>
      </c>
    </row>
    <row r="682" spans="1:28" ht="19.5" customHeight="1" x14ac:dyDescent="0.15">
      <c r="A682" s="392"/>
      <c r="B682" s="397" t="s">
        <v>206</v>
      </c>
      <c r="C682" s="398"/>
      <c r="D682" s="399"/>
      <c r="E682" s="189" t="s">
        <v>184</v>
      </c>
      <c r="F682" s="248">
        <v>406.11</v>
      </c>
    </row>
    <row r="683" spans="1:28" ht="19.5" customHeight="1" x14ac:dyDescent="0.15">
      <c r="A683" s="393"/>
      <c r="B683" s="397" t="s">
        <v>207</v>
      </c>
      <c r="C683" s="398"/>
      <c r="D683" s="399"/>
      <c r="E683" s="189" t="s">
        <v>184</v>
      </c>
      <c r="F683" s="248">
        <f>35.86-2.99</f>
        <v>32.869999999999997</v>
      </c>
    </row>
    <row r="684" spans="1:28" ht="19.5" customHeight="1" thickBot="1" x14ac:dyDescent="0.2">
      <c r="A684" s="400" t="s">
        <v>205</v>
      </c>
      <c r="B684" s="401"/>
      <c r="C684" s="401"/>
      <c r="D684" s="402"/>
      <c r="E684" s="203" t="s">
        <v>184</v>
      </c>
      <c r="F684" s="247">
        <v>0</v>
      </c>
    </row>
    <row r="686" spans="1:28" ht="19.5" customHeight="1" x14ac:dyDescent="0.15">
      <c r="A686" s="88" t="s">
        <v>387</v>
      </c>
      <c r="F686" s="261" t="s">
        <v>528</v>
      </c>
    </row>
    <row r="687" spans="1:28" ht="19.5" customHeight="1" thickBot="1" x14ac:dyDescent="0.2">
      <c r="A687" s="388" t="s">
        <v>28</v>
      </c>
      <c r="B687" s="390"/>
      <c r="C687" s="390"/>
      <c r="D687" s="390"/>
      <c r="E687" s="390"/>
      <c r="F687" s="390"/>
      <c r="G687" s="390"/>
      <c r="H687" s="390"/>
      <c r="I687" s="390"/>
      <c r="J687" s="390"/>
      <c r="K687" s="390"/>
      <c r="L687" s="390"/>
      <c r="M687" s="390"/>
      <c r="N687" s="390"/>
      <c r="O687" s="390"/>
      <c r="P687" s="390"/>
      <c r="Q687" s="390"/>
      <c r="R687" s="390"/>
      <c r="S687" s="390"/>
      <c r="T687" s="390"/>
      <c r="U687" s="390"/>
      <c r="V687" s="390"/>
      <c r="W687" s="390"/>
      <c r="X687" s="390"/>
      <c r="Y687" s="390"/>
      <c r="Z687" s="390"/>
      <c r="AA687" s="390"/>
    </row>
    <row r="688" spans="1:28" ht="19.5" customHeight="1" x14ac:dyDescent="0.15">
      <c r="A688" s="185" t="s">
        <v>180</v>
      </c>
      <c r="B688" s="186"/>
      <c r="C688" s="186"/>
      <c r="D688" s="186"/>
      <c r="E688" s="186"/>
      <c r="F688" s="90" t="s">
        <v>181</v>
      </c>
      <c r="G688" s="91"/>
      <c r="H688" s="91"/>
      <c r="I688" s="91"/>
      <c r="J688" s="91"/>
      <c r="K688" s="91"/>
      <c r="L688" s="91"/>
      <c r="M688" s="91"/>
      <c r="N688" s="91"/>
      <c r="O688" s="91"/>
      <c r="P688" s="91"/>
      <c r="Q688" s="260"/>
      <c r="R688" s="92"/>
      <c r="S688" s="91"/>
      <c r="T688" s="91"/>
      <c r="U688" s="91"/>
      <c r="V688" s="91"/>
      <c r="W688" s="91"/>
      <c r="X688" s="91"/>
      <c r="Y688" s="91"/>
      <c r="Z688" s="91"/>
      <c r="AA688" s="259" t="s">
        <v>182</v>
      </c>
      <c r="AB688" s="93"/>
    </row>
    <row r="689" spans="1:28" ht="19.5" customHeight="1" x14ac:dyDescent="0.15">
      <c r="A689" s="187" t="s">
        <v>183</v>
      </c>
      <c r="B689" s="188"/>
      <c r="C689" s="188"/>
      <c r="D689" s="188"/>
      <c r="E689" s="189" t="s">
        <v>184</v>
      </c>
      <c r="F689" s="240">
        <f>F691+F725+F728</f>
        <v>2506.15</v>
      </c>
      <c r="G689" s="256" t="s">
        <v>185</v>
      </c>
      <c r="H689" s="256" t="s">
        <v>186</v>
      </c>
      <c r="I689" s="256" t="s">
        <v>187</v>
      </c>
      <c r="J689" s="256" t="s">
        <v>188</v>
      </c>
      <c r="K689" s="256" t="s">
        <v>228</v>
      </c>
      <c r="L689" s="256" t="s">
        <v>229</v>
      </c>
      <c r="M689" s="256" t="s">
        <v>230</v>
      </c>
      <c r="N689" s="256" t="s">
        <v>231</v>
      </c>
      <c r="O689" s="256" t="s">
        <v>232</v>
      </c>
      <c r="P689" s="256" t="s">
        <v>233</v>
      </c>
      <c r="Q689" s="258" t="s">
        <v>234</v>
      </c>
      <c r="R689" s="257" t="s">
        <v>235</v>
      </c>
      <c r="S689" s="256" t="s">
        <v>236</v>
      </c>
      <c r="T689" s="256" t="s">
        <v>237</v>
      </c>
      <c r="U689" s="256" t="s">
        <v>238</v>
      </c>
      <c r="V689" s="256" t="s">
        <v>239</v>
      </c>
      <c r="W689" s="256" t="s">
        <v>42</v>
      </c>
      <c r="X689" s="256" t="s">
        <v>147</v>
      </c>
      <c r="Y689" s="256" t="s">
        <v>148</v>
      </c>
      <c r="Z689" s="256" t="s">
        <v>149</v>
      </c>
      <c r="AA689" s="253"/>
      <c r="AB689" s="93"/>
    </row>
    <row r="690" spans="1:28" ht="19.5" customHeight="1" x14ac:dyDescent="0.15">
      <c r="A690" s="190"/>
      <c r="B690" s="191"/>
      <c r="C690" s="191"/>
      <c r="D690" s="191"/>
      <c r="E690" s="189" t="s">
        <v>150</v>
      </c>
      <c r="F690" s="240">
        <f>F692</f>
        <v>583.82200000000023</v>
      </c>
      <c r="G690" s="254"/>
      <c r="H690" s="254"/>
      <c r="I690" s="254"/>
      <c r="J690" s="254"/>
      <c r="K690" s="254"/>
      <c r="L690" s="254"/>
      <c r="M690" s="254"/>
      <c r="N690" s="254"/>
      <c r="O690" s="254"/>
      <c r="P690" s="254"/>
      <c r="Q690" s="255"/>
      <c r="R690" s="94"/>
      <c r="S690" s="254"/>
      <c r="T690" s="254"/>
      <c r="U690" s="254"/>
      <c r="V690" s="254"/>
      <c r="W690" s="254"/>
      <c r="X690" s="254"/>
      <c r="Y690" s="254"/>
      <c r="Z690" s="254"/>
      <c r="AA690" s="253" t="s">
        <v>151</v>
      </c>
      <c r="AB690" s="93"/>
    </row>
    <row r="691" spans="1:28" ht="19.5" customHeight="1" x14ac:dyDescent="0.15">
      <c r="A691" s="192"/>
      <c r="B691" s="193" t="s">
        <v>152</v>
      </c>
      <c r="C691" s="188"/>
      <c r="D691" s="188"/>
      <c r="E691" s="189" t="s">
        <v>184</v>
      </c>
      <c r="F691" s="240">
        <f>SUM(G691:AA691)</f>
        <v>2267.5100000000002</v>
      </c>
      <c r="G691" s="240">
        <f>G693+G711</f>
        <v>0</v>
      </c>
      <c r="H691" s="240">
        <f t="shared" ref="H691:AA691" si="333">H693+H711</f>
        <v>98.289999999999992</v>
      </c>
      <c r="I691" s="240">
        <f t="shared" si="333"/>
        <v>40.39</v>
      </c>
      <c r="J691" s="240">
        <f t="shared" si="333"/>
        <v>20.529999999999998</v>
      </c>
      <c r="K691" s="240">
        <f t="shared" si="333"/>
        <v>40.46</v>
      </c>
      <c r="L691" s="240">
        <f t="shared" si="333"/>
        <v>47.18</v>
      </c>
      <c r="M691" s="240">
        <f t="shared" si="333"/>
        <v>59.089999999999996</v>
      </c>
      <c r="N691" s="240">
        <f t="shared" si="333"/>
        <v>115.30999999999999</v>
      </c>
      <c r="O691" s="240">
        <f t="shared" si="333"/>
        <v>68.53</v>
      </c>
      <c r="P691" s="240">
        <f t="shared" si="333"/>
        <v>126.74</v>
      </c>
      <c r="Q691" s="240">
        <f t="shared" si="333"/>
        <v>251.71</v>
      </c>
      <c r="R691" s="240">
        <f t="shared" si="333"/>
        <v>675.71</v>
      </c>
      <c r="S691" s="240">
        <f t="shared" si="333"/>
        <v>397.7</v>
      </c>
      <c r="T691" s="240">
        <f t="shared" si="333"/>
        <v>259.45000000000005</v>
      </c>
      <c r="U691" s="240">
        <f t="shared" si="333"/>
        <v>49.58</v>
      </c>
      <c r="V691" s="240">
        <f t="shared" si="333"/>
        <v>6.52</v>
      </c>
      <c r="W691" s="240">
        <f t="shared" si="333"/>
        <v>4.96</v>
      </c>
      <c r="X691" s="240">
        <f t="shared" si="333"/>
        <v>0.57999999999999996</v>
      </c>
      <c r="Y691" s="240">
        <f t="shared" si="333"/>
        <v>1.3</v>
      </c>
      <c r="Z691" s="240">
        <f t="shared" si="333"/>
        <v>0.83</v>
      </c>
      <c r="AA691" s="248">
        <f t="shared" si="333"/>
        <v>2.65</v>
      </c>
      <c r="AB691" s="93"/>
    </row>
    <row r="692" spans="1:28" ht="19.5" customHeight="1" x14ac:dyDescent="0.15">
      <c r="A692" s="194"/>
      <c r="B692" s="195"/>
      <c r="C692" s="191"/>
      <c r="D692" s="191"/>
      <c r="E692" s="189" t="s">
        <v>150</v>
      </c>
      <c r="F692" s="240">
        <f>SUM(G692:AA692)</f>
        <v>583.82200000000023</v>
      </c>
      <c r="G692" s="240">
        <f>G694+G712</f>
        <v>0</v>
      </c>
      <c r="H692" s="240">
        <f t="shared" ref="H692:AA692" si="334">H694+H712</f>
        <v>1.7999999999999999E-2</v>
      </c>
      <c r="I692" s="240">
        <f t="shared" si="334"/>
        <v>0.32399999999999995</v>
      </c>
      <c r="J692" s="240">
        <f t="shared" si="334"/>
        <v>2.23</v>
      </c>
      <c r="K692" s="240">
        <f t="shared" si="334"/>
        <v>4.9829999999999997</v>
      </c>
      <c r="L692" s="240">
        <f t="shared" si="334"/>
        <v>7.5529999999999999</v>
      </c>
      <c r="M692" s="240">
        <f t="shared" si="334"/>
        <v>11.222</v>
      </c>
      <c r="N692" s="240">
        <f t="shared" si="334"/>
        <v>26.474</v>
      </c>
      <c r="O692" s="240">
        <f t="shared" si="334"/>
        <v>19.988</v>
      </c>
      <c r="P692" s="240">
        <f t="shared" si="334"/>
        <v>40.908999999999999</v>
      </c>
      <c r="Q692" s="240">
        <f t="shared" si="334"/>
        <v>63.771999999999991</v>
      </c>
      <c r="R692" s="240">
        <f t="shared" si="334"/>
        <v>193.58300000000023</v>
      </c>
      <c r="S692" s="240">
        <f t="shared" si="334"/>
        <v>115.0470000000001</v>
      </c>
      <c r="T692" s="240">
        <f t="shared" si="334"/>
        <v>77.896000000000001</v>
      </c>
      <c r="U692" s="240">
        <f t="shared" si="334"/>
        <v>14.610999999999999</v>
      </c>
      <c r="V692" s="240">
        <f t="shared" si="334"/>
        <v>1.952</v>
      </c>
      <c r="W692" s="240">
        <f t="shared" si="334"/>
        <v>1.573</v>
      </c>
      <c r="X692" s="240">
        <f t="shared" si="334"/>
        <v>0.16299999999999998</v>
      </c>
      <c r="Y692" s="240">
        <f t="shared" si="334"/>
        <v>0.48600000000000004</v>
      </c>
      <c r="Z692" s="240">
        <f t="shared" si="334"/>
        <v>0.34</v>
      </c>
      <c r="AA692" s="248">
        <f t="shared" si="334"/>
        <v>0.69800000000000006</v>
      </c>
      <c r="AB692" s="93"/>
    </row>
    <row r="693" spans="1:28" ht="19.5" customHeight="1" x14ac:dyDescent="0.15">
      <c r="A693" s="194"/>
      <c r="B693" s="196"/>
      <c r="C693" s="193" t="s">
        <v>152</v>
      </c>
      <c r="D693" s="188"/>
      <c r="E693" s="189" t="s">
        <v>184</v>
      </c>
      <c r="F693" s="240">
        <f t="shared" ref="F693:F724" si="335">SUM(G693:AA693)</f>
        <v>1528.6599999999999</v>
      </c>
      <c r="G693" s="240">
        <f>G695+G709</f>
        <v>0</v>
      </c>
      <c r="H693" s="240">
        <f t="shared" ref="H693:J693" si="336">H695+H709</f>
        <v>67.999999999999986</v>
      </c>
      <c r="I693" s="240">
        <f t="shared" si="336"/>
        <v>39.24</v>
      </c>
      <c r="J693" s="240">
        <f t="shared" si="336"/>
        <v>18.599999999999998</v>
      </c>
      <c r="K693" s="240">
        <f>K695+K709</f>
        <v>25.08</v>
      </c>
      <c r="L693" s="240">
        <f t="shared" ref="L693:AA693" si="337">L695+L709</f>
        <v>29.55</v>
      </c>
      <c r="M693" s="240">
        <f t="shared" si="337"/>
        <v>34.979999999999997</v>
      </c>
      <c r="N693" s="240">
        <f t="shared" si="337"/>
        <v>76.61999999999999</v>
      </c>
      <c r="O693" s="240">
        <f t="shared" si="337"/>
        <v>60.300000000000004</v>
      </c>
      <c r="P693" s="240">
        <f t="shared" si="337"/>
        <v>118.07</v>
      </c>
      <c r="Q693" s="240">
        <f t="shared" si="337"/>
        <v>127.69</v>
      </c>
      <c r="R693" s="240">
        <f t="shared" si="337"/>
        <v>427.45000000000005</v>
      </c>
      <c r="S693" s="240">
        <f t="shared" si="337"/>
        <v>270.25</v>
      </c>
      <c r="T693" s="240">
        <f t="shared" si="337"/>
        <v>183.48000000000002</v>
      </c>
      <c r="U693" s="240">
        <f t="shared" si="337"/>
        <v>37.459999999999994</v>
      </c>
      <c r="V693" s="240">
        <f t="shared" si="337"/>
        <v>3.54</v>
      </c>
      <c r="W693" s="240">
        <f t="shared" si="337"/>
        <v>2.99</v>
      </c>
      <c r="X693" s="240">
        <f t="shared" si="337"/>
        <v>0.57999999999999996</v>
      </c>
      <c r="Y693" s="240">
        <f t="shared" si="337"/>
        <v>1.3</v>
      </c>
      <c r="Z693" s="240">
        <f t="shared" si="337"/>
        <v>0.83</v>
      </c>
      <c r="AA693" s="248">
        <f t="shared" si="337"/>
        <v>2.65</v>
      </c>
      <c r="AB693" s="93"/>
    </row>
    <row r="694" spans="1:28" ht="19.5" customHeight="1" x14ac:dyDescent="0.15">
      <c r="A694" s="194"/>
      <c r="B694" s="197"/>
      <c r="C694" s="197"/>
      <c r="D694" s="191"/>
      <c r="E694" s="189" t="s">
        <v>150</v>
      </c>
      <c r="F694" s="240">
        <f t="shared" si="335"/>
        <v>479.39600000000002</v>
      </c>
      <c r="G694" s="240">
        <f>G696+G710</f>
        <v>0</v>
      </c>
      <c r="H694" s="240">
        <f t="shared" ref="H694:AA694" si="338">H696+H710</f>
        <v>5.0000000000000001E-3</v>
      </c>
      <c r="I694" s="240">
        <f t="shared" si="338"/>
        <v>0.29399999999999998</v>
      </c>
      <c r="J694" s="240">
        <f t="shared" si="338"/>
        <v>2.13</v>
      </c>
      <c r="K694" s="240">
        <f t="shared" si="338"/>
        <v>3.9009999999999994</v>
      </c>
      <c r="L694" s="240">
        <f t="shared" si="338"/>
        <v>5.9669999999999996</v>
      </c>
      <c r="M694" s="240">
        <f t="shared" si="338"/>
        <v>8.7409999999999997</v>
      </c>
      <c r="N694" s="240">
        <f t="shared" si="338"/>
        <v>22.216000000000001</v>
      </c>
      <c r="O694" s="240">
        <f t="shared" si="338"/>
        <v>19.003</v>
      </c>
      <c r="P694" s="240">
        <f t="shared" si="338"/>
        <v>39.760999999999996</v>
      </c>
      <c r="Q694" s="240">
        <f t="shared" si="338"/>
        <v>46.226999999999997</v>
      </c>
      <c r="R694" s="240">
        <f t="shared" si="338"/>
        <v>156.84300000000002</v>
      </c>
      <c r="S694" s="240">
        <f t="shared" si="338"/>
        <v>93.783000000000101</v>
      </c>
      <c r="T694" s="240">
        <f t="shared" si="338"/>
        <v>63.294000000000004</v>
      </c>
      <c r="U694" s="240">
        <f t="shared" si="338"/>
        <v>12.863</v>
      </c>
      <c r="V694" s="240">
        <f t="shared" si="338"/>
        <v>1.4530000000000001</v>
      </c>
      <c r="W694" s="240">
        <f t="shared" si="338"/>
        <v>1.228</v>
      </c>
      <c r="X694" s="240">
        <f t="shared" si="338"/>
        <v>0.16299999999999998</v>
      </c>
      <c r="Y694" s="240">
        <f t="shared" si="338"/>
        <v>0.48600000000000004</v>
      </c>
      <c r="Z694" s="240">
        <f t="shared" si="338"/>
        <v>0.34</v>
      </c>
      <c r="AA694" s="248">
        <f t="shared" si="338"/>
        <v>0.69800000000000006</v>
      </c>
      <c r="AB694" s="93"/>
    </row>
    <row r="695" spans="1:28" ht="19.5" customHeight="1" x14ac:dyDescent="0.15">
      <c r="A695" s="194"/>
      <c r="B695" s="198"/>
      <c r="C695" s="189"/>
      <c r="D695" s="189" t="s">
        <v>153</v>
      </c>
      <c r="E695" s="189" t="s">
        <v>184</v>
      </c>
      <c r="F695" s="240">
        <f>SUM(G695:AA695)</f>
        <v>1514.36</v>
      </c>
      <c r="G695" s="240">
        <f>SUM(G697,G699,G701,G703,G705,G707)</f>
        <v>0</v>
      </c>
      <c r="H695" s="240">
        <f t="shared" ref="H695" si="339">SUM(H697,H699,H701,H703,H705,H707)</f>
        <v>67.289999999999992</v>
      </c>
      <c r="I695" s="240">
        <f>SUM(I697,I699,I701,I703,I705,I707)</f>
        <v>37.830000000000005</v>
      </c>
      <c r="J695" s="240">
        <f t="shared" ref="J695" si="340">SUM(J697,J699,J701,J703,J705,J707)</f>
        <v>18.299999999999997</v>
      </c>
      <c r="K695" s="240">
        <f>SUM(K697,K699,K701,K703,K705,K707)</f>
        <v>22.63</v>
      </c>
      <c r="L695" s="240">
        <f t="shared" ref="L695:V695" si="341">SUM(L697,L699,L701,L703,L705,L707)</f>
        <v>28.32</v>
      </c>
      <c r="M695" s="240">
        <f t="shared" si="341"/>
        <v>34.79</v>
      </c>
      <c r="N695" s="240">
        <f t="shared" si="341"/>
        <v>76.239999999999995</v>
      </c>
      <c r="O695" s="240">
        <f t="shared" si="341"/>
        <v>59.760000000000005</v>
      </c>
      <c r="P695" s="240">
        <f t="shared" si="341"/>
        <v>117.32</v>
      </c>
      <c r="Q695" s="240">
        <f t="shared" si="341"/>
        <v>126.37</v>
      </c>
      <c r="R695" s="240">
        <f t="shared" si="341"/>
        <v>422.75000000000006</v>
      </c>
      <c r="S695" s="240">
        <f t="shared" si="341"/>
        <v>269.93</v>
      </c>
      <c r="T695" s="240">
        <f t="shared" si="341"/>
        <v>183.48000000000002</v>
      </c>
      <c r="U695" s="240">
        <f t="shared" si="341"/>
        <v>37.459999999999994</v>
      </c>
      <c r="V695" s="240">
        <f t="shared" si="341"/>
        <v>3.54</v>
      </c>
      <c r="W695" s="240">
        <f>SUM(W697,W699,W701,W703,W705,W707)</f>
        <v>2.99</v>
      </c>
      <c r="X695" s="240">
        <f t="shared" ref="X695:AA695" si="342">SUM(X697,X699,X701,X703,X705,X707)</f>
        <v>0.57999999999999996</v>
      </c>
      <c r="Y695" s="240">
        <f t="shared" si="342"/>
        <v>1.3</v>
      </c>
      <c r="Z695" s="240">
        <f t="shared" si="342"/>
        <v>0.83</v>
      </c>
      <c r="AA695" s="248">
        <f t="shared" si="342"/>
        <v>2.65</v>
      </c>
      <c r="AB695" s="93"/>
    </row>
    <row r="696" spans="1:28" ht="19.5" customHeight="1" x14ac:dyDescent="0.15">
      <c r="A696" s="194"/>
      <c r="B696" s="198" t="s">
        <v>154</v>
      </c>
      <c r="C696" s="198"/>
      <c r="D696" s="198"/>
      <c r="E696" s="189" t="s">
        <v>150</v>
      </c>
      <c r="F696" s="240">
        <f t="shared" si="335"/>
        <v>477.08499999999998</v>
      </c>
      <c r="G696" s="240">
        <f>SUM(G698,G700,G702,G704,G706,G708)</f>
        <v>0</v>
      </c>
      <c r="H696" s="240">
        <f t="shared" ref="H696:AA696" si="343">SUM(H698,H700,H702,H704,H706,H708)</f>
        <v>0</v>
      </c>
      <c r="I696" s="240">
        <f t="shared" si="343"/>
        <v>0.25800000000000001</v>
      </c>
      <c r="J696" s="240">
        <f t="shared" si="343"/>
        <v>2.1149999999999998</v>
      </c>
      <c r="K696" s="240">
        <f t="shared" si="343"/>
        <v>3.7299999999999995</v>
      </c>
      <c r="L696" s="240">
        <f t="shared" si="343"/>
        <v>5.8559999999999999</v>
      </c>
      <c r="M696" s="240">
        <f t="shared" si="343"/>
        <v>8.7219999999999995</v>
      </c>
      <c r="N696" s="240">
        <f t="shared" si="343"/>
        <v>22.125</v>
      </c>
      <c r="O696" s="240">
        <f t="shared" si="343"/>
        <v>18.867000000000001</v>
      </c>
      <c r="P696" s="240">
        <f t="shared" si="343"/>
        <v>39.610999999999997</v>
      </c>
      <c r="Q696" s="240">
        <f t="shared" si="343"/>
        <v>45.913999999999994</v>
      </c>
      <c r="R696" s="240">
        <f t="shared" si="343"/>
        <v>155.66800000000001</v>
      </c>
      <c r="S696" s="240">
        <f t="shared" si="343"/>
        <v>93.694000000000102</v>
      </c>
      <c r="T696" s="240">
        <f t="shared" si="343"/>
        <v>63.294000000000004</v>
      </c>
      <c r="U696" s="240">
        <f t="shared" si="343"/>
        <v>12.863</v>
      </c>
      <c r="V696" s="240">
        <f t="shared" si="343"/>
        <v>1.4530000000000001</v>
      </c>
      <c r="W696" s="240">
        <f t="shared" si="343"/>
        <v>1.228</v>
      </c>
      <c r="X696" s="240">
        <f t="shared" si="343"/>
        <v>0.16299999999999998</v>
      </c>
      <c r="Y696" s="240">
        <f t="shared" si="343"/>
        <v>0.48600000000000004</v>
      </c>
      <c r="Z696" s="240">
        <f t="shared" si="343"/>
        <v>0.34</v>
      </c>
      <c r="AA696" s="248">
        <f t="shared" si="343"/>
        <v>0.69800000000000006</v>
      </c>
      <c r="AB696" s="93"/>
    </row>
    <row r="697" spans="1:28" ht="19.5" customHeight="1" x14ac:dyDescent="0.15">
      <c r="A697" s="194" t="s">
        <v>155</v>
      </c>
      <c r="B697" s="198"/>
      <c r="C697" s="198" t="s">
        <v>10</v>
      </c>
      <c r="D697" s="189" t="s">
        <v>156</v>
      </c>
      <c r="E697" s="189" t="s">
        <v>184</v>
      </c>
      <c r="F697" s="240">
        <f t="shared" si="335"/>
        <v>1256.3199999999997</v>
      </c>
      <c r="G697" s="240">
        <v>0</v>
      </c>
      <c r="H697" s="240">
        <v>59.51</v>
      </c>
      <c r="I697" s="240">
        <v>28.69</v>
      </c>
      <c r="J697" s="240">
        <v>17.559999999999999</v>
      </c>
      <c r="K697" s="240">
        <v>21.29</v>
      </c>
      <c r="L697" s="240">
        <v>27.61</v>
      </c>
      <c r="M697" s="240">
        <v>34.79</v>
      </c>
      <c r="N697" s="240">
        <v>76.239999999999995</v>
      </c>
      <c r="O697" s="240">
        <v>57.88</v>
      </c>
      <c r="P697" s="240">
        <v>114.94</v>
      </c>
      <c r="Q697" s="240">
        <v>119.92</v>
      </c>
      <c r="R697" s="240">
        <v>382.79</v>
      </c>
      <c r="S697" s="240">
        <v>181.78</v>
      </c>
      <c r="T697" s="240">
        <v>107.35</v>
      </c>
      <c r="U697" s="240">
        <v>17.559999999999999</v>
      </c>
      <c r="V697" s="240">
        <v>3.54</v>
      </c>
      <c r="W697" s="240">
        <v>2.99</v>
      </c>
      <c r="X697" s="240">
        <v>0</v>
      </c>
      <c r="Y697" s="240">
        <v>0.99</v>
      </c>
      <c r="Z697" s="240">
        <v>0.83</v>
      </c>
      <c r="AA697" s="248">
        <v>0.06</v>
      </c>
      <c r="AB697" s="93"/>
    </row>
    <row r="698" spans="1:28" ht="19.5" customHeight="1" x14ac:dyDescent="0.15">
      <c r="A698" s="194"/>
      <c r="B698" s="198"/>
      <c r="C698" s="198"/>
      <c r="D698" s="198"/>
      <c r="E698" s="189" t="s">
        <v>150</v>
      </c>
      <c r="F698" s="240">
        <f t="shared" si="335"/>
        <v>414.31200000000007</v>
      </c>
      <c r="G698" s="240">
        <v>0</v>
      </c>
      <c r="H698" s="240">
        <v>0</v>
      </c>
      <c r="I698" s="240">
        <v>0.25800000000000001</v>
      </c>
      <c r="J698" s="240">
        <v>2.1059999999999999</v>
      </c>
      <c r="K698" s="240">
        <v>3.6219999999999999</v>
      </c>
      <c r="L698" s="240">
        <v>5.8</v>
      </c>
      <c r="M698" s="240">
        <v>8.7219999999999995</v>
      </c>
      <c r="N698" s="240">
        <v>22.125</v>
      </c>
      <c r="O698" s="240">
        <v>18.529</v>
      </c>
      <c r="P698" s="240">
        <v>39.076000000000001</v>
      </c>
      <c r="Q698" s="240">
        <v>44.375999999999998</v>
      </c>
      <c r="R698" s="240">
        <v>145.398</v>
      </c>
      <c r="S698" s="240">
        <v>70.891000000000105</v>
      </c>
      <c r="T698" s="240">
        <v>42.756</v>
      </c>
      <c r="U698" s="240">
        <v>7.2009999999999996</v>
      </c>
      <c r="V698" s="240">
        <v>1.4530000000000001</v>
      </c>
      <c r="W698" s="240">
        <v>1.228</v>
      </c>
      <c r="X698" s="240">
        <v>0</v>
      </c>
      <c r="Y698" s="240">
        <v>0.40600000000000003</v>
      </c>
      <c r="Z698" s="240">
        <v>0.34</v>
      </c>
      <c r="AA698" s="248">
        <v>2.5000000000000001E-2</v>
      </c>
      <c r="AB698" s="93"/>
    </row>
    <row r="699" spans="1:28" ht="19.5" customHeight="1" x14ac:dyDescent="0.15">
      <c r="A699" s="194"/>
      <c r="B699" s="198"/>
      <c r="C699" s="198"/>
      <c r="D699" s="189" t="s">
        <v>157</v>
      </c>
      <c r="E699" s="189" t="s">
        <v>184</v>
      </c>
      <c r="F699" s="240">
        <f t="shared" si="335"/>
        <v>116.07000000000002</v>
      </c>
      <c r="G699" s="240">
        <v>0</v>
      </c>
      <c r="H699" s="240">
        <v>0</v>
      </c>
      <c r="I699" s="240">
        <v>0</v>
      </c>
      <c r="J699" s="240">
        <v>0</v>
      </c>
      <c r="K699" s="240">
        <v>1.02</v>
      </c>
      <c r="L699" s="240">
        <v>0.2</v>
      </c>
      <c r="M699" s="240">
        <v>0</v>
      </c>
      <c r="N699" s="240">
        <v>0</v>
      </c>
      <c r="O699" s="240">
        <v>1.57</v>
      </c>
      <c r="P699" s="240">
        <v>1.24</v>
      </c>
      <c r="Q699" s="240">
        <v>3.54</v>
      </c>
      <c r="R699" s="240">
        <v>13.1</v>
      </c>
      <c r="S699" s="240">
        <v>46.7</v>
      </c>
      <c r="T699" s="240">
        <v>37.99</v>
      </c>
      <c r="U699" s="240">
        <v>7.72</v>
      </c>
      <c r="V699" s="240">
        <v>0</v>
      </c>
      <c r="W699" s="240">
        <v>0</v>
      </c>
      <c r="X699" s="240">
        <v>0.09</v>
      </c>
      <c r="Y699" s="240">
        <v>0.31</v>
      </c>
      <c r="Z699" s="240">
        <v>0</v>
      </c>
      <c r="AA699" s="248">
        <v>2.59</v>
      </c>
      <c r="AB699" s="93"/>
    </row>
    <row r="700" spans="1:28" ht="19.5" customHeight="1" x14ac:dyDescent="0.15">
      <c r="A700" s="194"/>
      <c r="B700" s="198"/>
      <c r="C700" s="198"/>
      <c r="D700" s="198"/>
      <c r="E700" s="189" t="s">
        <v>150</v>
      </c>
      <c r="F700" s="240">
        <f t="shared" si="335"/>
        <v>27.909999999999997</v>
      </c>
      <c r="G700" s="240">
        <v>0</v>
      </c>
      <c r="H700" s="240">
        <v>0</v>
      </c>
      <c r="I700" s="240">
        <v>0</v>
      </c>
      <c r="J700" s="240">
        <v>0</v>
      </c>
      <c r="K700" s="240">
        <v>0.10199999999999999</v>
      </c>
      <c r="L700" s="240">
        <v>2.4E-2</v>
      </c>
      <c r="M700" s="240">
        <v>0</v>
      </c>
      <c r="N700" s="240">
        <v>0</v>
      </c>
      <c r="O700" s="240">
        <v>0.28299999999999997</v>
      </c>
      <c r="P700" s="240">
        <v>0.248</v>
      </c>
      <c r="Q700" s="240">
        <v>0.78100000000000003</v>
      </c>
      <c r="R700" s="240">
        <v>3.0139999999999998</v>
      </c>
      <c r="S700" s="240">
        <v>11.202999999999999</v>
      </c>
      <c r="T700" s="240">
        <v>9.4770000000000003</v>
      </c>
      <c r="U700" s="240">
        <v>2.0089999999999999</v>
      </c>
      <c r="V700" s="240">
        <v>0</v>
      </c>
      <c r="W700" s="240">
        <v>0</v>
      </c>
      <c r="X700" s="240">
        <v>1.6E-2</v>
      </c>
      <c r="Y700" s="240">
        <v>0.08</v>
      </c>
      <c r="Z700" s="240">
        <v>0</v>
      </c>
      <c r="AA700" s="248">
        <v>0.67300000000000004</v>
      </c>
      <c r="AB700" s="93"/>
    </row>
    <row r="701" spans="1:28" ht="19.5" customHeight="1" x14ac:dyDescent="0.15">
      <c r="A701" s="194"/>
      <c r="B701" s="198" t="s">
        <v>158</v>
      </c>
      <c r="C701" s="198" t="s">
        <v>159</v>
      </c>
      <c r="D701" s="189" t="s">
        <v>160</v>
      </c>
      <c r="E701" s="189" t="s">
        <v>184</v>
      </c>
      <c r="F701" s="240">
        <f>SUM(G701:AA701)</f>
        <v>0.31</v>
      </c>
      <c r="G701" s="240">
        <v>0</v>
      </c>
      <c r="H701" s="240">
        <v>0</v>
      </c>
      <c r="I701" s="240">
        <v>0</v>
      </c>
      <c r="J701" s="240">
        <v>0</v>
      </c>
      <c r="K701" s="240">
        <v>0</v>
      </c>
      <c r="L701" s="240">
        <v>0</v>
      </c>
      <c r="M701" s="240">
        <v>0</v>
      </c>
      <c r="N701" s="240">
        <v>0</v>
      </c>
      <c r="O701" s="240">
        <v>0.31</v>
      </c>
      <c r="P701" s="240">
        <v>0</v>
      </c>
      <c r="Q701" s="240">
        <v>0</v>
      </c>
      <c r="R701" s="240">
        <v>0</v>
      </c>
      <c r="S701" s="240">
        <v>0</v>
      </c>
      <c r="T701" s="240">
        <v>0</v>
      </c>
      <c r="U701" s="240">
        <v>0</v>
      </c>
      <c r="V701" s="240">
        <v>0</v>
      </c>
      <c r="W701" s="240">
        <v>0</v>
      </c>
      <c r="X701" s="240">
        <v>0</v>
      </c>
      <c r="Y701" s="240">
        <v>0</v>
      </c>
      <c r="Z701" s="240">
        <v>0</v>
      </c>
      <c r="AA701" s="248">
        <v>0</v>
      </c>
      <c r="AB701" s="93"/>
    </row>
    <row r="702" spans="1:28" ht="19.5" customHeight="1" x14ac:dyDescent="0.15">
      <c r="A702" s="194"/>
      <c r="B702" s="198"/>
      <c r="C702" s="198"/>
      <c r="D702" s="198"/>
      <c r="E702" s="189" t="s">
        <v>150</v>
      </c>
      <c r="F702" s="240">
        <f t="shared" si="335"/>
        <v>5.5E-2</v>
      </c>
      <c r="G702" s="240">
        <v>0</v>
      </c>
      <c r="H702" s="240">
        <v>0</v>
      </c>
      <c r="I702" s="240">
        <v>0</v>
      </c>
      <c r="J702" s="240">
        <v>0</v>
      </c>
      <c r="K702" s="240">
        <v>0</v>
      </c>
      <c r="L702" s="240">
        <v>0</v>
      </c>
      <c r="M702" s="240">
        <v>0</v>
      </c>
      <c r="N702" s="240">
        <v>0</v>
      </c>
      <c r="O702" s="240">
        <v>5.5E-2</v>
      </c>
      <c r="P702" s="240">
        <v>0</v>
      </c>
      <c r="Q702" s="240">
        <v>0</v>
      </c>
      <c r="R702" s="240">
        <v>0</v>
      </c>
      <c r="S702" s="240">
        <v>0</v>
      </c>
      <c r="T702" s="240">
        <v>0</v>
      </c>
      <c r="U702" s="240">
        <v>0</v>
      </c>
      <c r="V702" s="240">
        <v>0</v>
      </c>
      <c r="W702" s="240">
        <v>0</v>
      </c>
      <c r="X702" s="240">
        <v>0</v>
      </c>
      <c r="Y702" s="240">
        <v>0</v>
      </c>
      <c r="Z702" s="240">
        <v>0</v>
      </c>
      <c r="AA702" s="248">
        <v>0</v>
      </c>
      <c r="AB702" s="93"/>
    </row>
    <row r="703" spans="1:28" ht="19.5" customHeight="1" x14ac:dyDescent="0.15">
      <c r="A703" s="194"/>
      <c r="B703" s="198"/>
      <c r="C703" s="198"/>
      <c r="D703" s="189" t="s">
        <v>161</v>
      </c>
      <c r="E703" s="189" t="s">
        <v>184</v>
      </c>
      <c r="F703" s="240">
        <f t="shared" si="335"/>
        <v>3.9200000000000004</v>
      </c>
      <c r="G703" s="240">
        <v>0</v>
      </c>
      <c r="H703" s="240">
        <v>0.37</v>
      </c>
      <c r="I703" s="240">
        <v>2.08</v>
      </c>
      <c r="J703" s="240">
        <v>0.74</v>
      </c>
      <c r="K703" s="240">
        <v>0.32</v>
      </c>
      <c r="L703" s="240">
        <v>0.41</v>
      </c>
      <c r="M703" s="240">
        <v>0</v>
      </c>
      <c r="N703" s="240">
        <v>0</v>
      </c>
      <c r="O703" s="240">
        <v>0</v>
      </c>
      <c r="P703" s="240">
        <v>0</v>
      </c>
      <c r="Q703" s="240">
        <v>0</v>
      </c>
      <c r="R703" s="240">
        <v>0</v>
      </c>
      <c r="S703" s="240">
        <v>0</v>
      </c>
      <c r="T703" s="240">
        <v>0</v>
      </c>
      <c r="U703" s="240">
        <v>0</v>
      </c>
      <c r="V703" s="240">
        <v>0</v>
      </c>
      <c r="W703" s="240">
        <v>0</v>
      </c>
      <c r="X703" s="240">
        <v>0</v>
      </c>
      <c r="Y703" s="240">
        <v>0</v>
      </c>
      <c r="Z703" s="240">
        <v>0</v>
      </c>
      <c r="AA703" s="248">
        <v>0</v>
      </c>
      <c r="AB703" s="93"/>
    </row>
    <row r="704" spans="1:28" ht="19.5" customHeight="1" x14ac:dyDescent="0.15">
      <c r="A704" s="194"/>
      <c r="B704" s="198"/>
      <c r="C704" s="198"/>
      <c r="D704" s="198"/>
      <c r="E704" s="189" t="s">
        <v>150</v>
      </c>
      <c r="F704" s="240">
        <f t="shared" si="335"/>
        <v>3.1E-2</v>
      </c>
      <c r="G704" s="240">
        <v>0</v>
      </c>
      <c r="H704" s="240">
        <v>0</v>
      </c>
      <c r="I704" s="240">
        <v>0</v>
      </c>
      <c r="J704" s="240">
        <v>8.9999999999999993E-3</v>
      </c>
      <c r="K704" s="240">
        <v>6.0000000000000001E-3</v>
      </c>
      <c r="L704" s="240">
        <v>1.6E-2</v>
      </c>
      <c r="M704" s="240">
        <v>0</v>
      </c>
      <c r="N704" s="240">
        <v>0</v>
      </c>
      <c r="O704" s="240">
        <v>0</v>
      </c>
      <c r="P704" s="240">
        <v>0</v>
      </c>
      <c r="Q704" s="240">
        <v>0</v>
      </c>
      <c r="R704" s="240">
        <v>0</v>
      </c>
      <c r="S704" s="240">
        <v>0</v>
      </c>
      <c r="T704" s="240">
        <v>0</v>
      </c>
      <c r="U704" s="240">
        <v>0</v>
      </c>
      <c r="V704" s="240">
        <v>0</v>
      </c>
      <c r="W704" s="240">
        <v>0</v>
      </c>
      <c r="X704" s="240">
        <v>0</v>
      </c>
      <c r="Y704" s="240">
        <v>0</v>
      </c>
      <c r="Z704" s="240">
        <v>0</v>
      </c>
      <c r="AA704" s="248">
        <v>0</v>
      </c>
      <c r="AB704" s="93"/>
    </row>
    <row r="705" spans="1:28" ht="19.5" customHeight="1" x14ac:dyDescent="0.15">
      <c r="A705" s="194"/>
      <c r="B705" s="198"/>
      <c r="C705" s="198" t="s">
        <v>162</v>
      </c>
      <c r="D705" s="189" t="s">
        <v>163</v>
      </c>
      <c r="E705" s="189" t="s">
        <v>184</v>
      </c>
      <c r="F705" s="240">
        <f t="shared" si="335"/>
        <v>137.21</v>
      </c>
      <c r="G705" s="240">
        <v>0</v>
      </c>
      <c r="H705" s="240">
        <v>6.88</v>
      </c>
      <c r="I705" s="240">
        <v>7.06</v>
      </c>
      <c r="J705" s="240">
        <v>0</v>
      </c>
      <c r="K705" s="240">
        <v>0</v>
      </c>
      <c r="L705" s="240">
        <v>0.1</v>
      </c>
      <c r="M705" s="240">
        <v>0</v>
      </c>
      <c r="N705" s="240">
        <v>0</v>
      </c>
      <c r="O705" s="240">
        <v>0</v>
      </c>
      <c r="P705" s="240">
        <v>1.1399999999999999</v>
      </c>
      <c r="Q705" s="240">
        <v>2.91</v>
      </c>
      <c r="R705" s="240">
        <v>26.86</v>
      </c>
      <c r="S705" s="240">
        <v>41.45</v>
      </c>
      <c r="T705" s="240">
        <v>38.14</v>
      </c>
      <c r="U705" s="240">
        <v>12.18</v>
      </c>
      <c r="V705" s="240">
        <v>0</v>
      </c>
      <c r="W705" s="240">
        <v>0</v>
      </c>
      <c r="X705" s="240">
        <v>0.49</v>
      </c>
      <c r="Y705" s="240">
        <v>0</v>
      </c>
      <c r="Z705" s="240">
        <v>0</v>
      </c>
      <c r="AA705" s="248">
        <v>0</v>
      </c>
      <c r="AB705" s="93"/>
    </row>
    <row r="706" spans="1:28" ht="19.5" customHeight="1" x14ac:dyDescent="0.15">
      <c r="A706" s="194"/>
      <c r="B706" s="198" t="s">
        <v>20</v>
      </c>
      <c r="C706" s="198"/>
      <c r="D706" s="198"/>
      <c r="E706" s="189" t="s">
        <v>150</v>
      </c>
      <c r="F706" s="240">
        <f t="shared" si="335"/>
        <v>34.777000000000001</v>
      </c>
      <c r="G706" s="240">
        <v>0</v>
      </c>
      <c r="H706" s="240">
        <v>0</v>
      </c>
      <c r="I706" s="240">
        <v>0</v>
      </c>
      <c r="J706" s="240">
        <v>0</v>
      </c>
      <c r="K706" s="240">
        <v>0</v>
      </c>
      <c r="L706" s="240">
        <v>1.6E-2</v>
      </c>
      <c r="M706" s="240">
        <v>0</v>
      </c>
      <c r="N706" s="240">
        <v>0</v>
      </c>
      <c r="O706" s="240">
        <v>0</v>
      </c>
      <c r="P706" s="240">
        <v>0.28699999999999998</v>
      </c>
      <c r="Q706" s="240">
        <v>0.75700000000000001</v>
      </c>
      <c r="R706" s="240">
        <v>7.2560000000000002</v>
      </c>
      <c r="S706" s="240">
        <v>11.6</v>
      </c>
      <c r="T706" s="240">
        <v>11.061</v>
      </c>
      <c r="U706" s="240">
        <v>3.653</v>
      </c>
      <c r="V706" s="240">
        <v>0</v>
      </c>
      <c r="W706" s="240">
        <v>0</v>
      </c>
      <c r="X706" s="240">
        <v>0.14699999999999999</v>
      </c>
      <c r="Y706" s="240">
        <v>0</v>
      </c>
      <c r="Z706" s="240">
        <v>0</v>
      </c>
      <c r="AA706" s="248">
        <v>0</v>
      </c>
      <c r="AB706" s="93"/>
    </row>
    <row r="707" spans="1:28" ht="19.5" customHeight="1" x14ac:dyDescent="0.15">
      <c r="A707" s="194"/>
      <c r="B707" s="198"/>
      <c r="C707" s="198"/>
      <c r="D707" s="189" t="s">
        <v>164</v>
      </c>
      <c r="E707" s="189" t="s">
        <v>184</v>
      </c>
      <c r="F707" s="240">
        <f t="shared" si="335"/>
        <v>0.53</v>
      </c>
      <c r="G707" s="240">
        <v>0</v>
      </c>
      <c r="H707" s="240">
        <v>0.53</v>
      </c>
      <c r="I707" s="240">
        <v>0</v>
      </c>
      <c r="J707" s="240">
        <v>0</v>
      </c>
      <c r="K707" s="240">
        <v>0</v>
      </c>
      <c r="L707" s="240">
        <v>0</v>
      </c>
      <c r="M707" s="240">
        <v>0</v>
      </c>
      <c r="N707" s="240">
        <v>0</v>
      </c>
      <c r="O707" s="240">
        <v>0</v>
      </c>
      <c r="P707" s="240">
        <v>0</v>
      </c>
      <c r="Q707" s="240">
        <v>0</v>
      </c>
      <c r="R707" s="240">
        <v>0</v>
      </c>
      <c r="S707" s="240">
        <v>0</v>
      </c>
      <c r="T707" s="240">
        <v>0</v>
      </c>
      <c r="U707" s="240">
        <v>0</v>
      </c>
      <c r="V707" s="240">
        <v>0</v>
      </c>
      <c r="W707" s="240">
        <v>0</v>
      </c>
      <c r="X707" s="240">
        <v>0</v>
      </c>
      <c r="Y707" s="240">
        <v>0</v>
      </c>
      <c r="Z707" s="240">
        <v>0</v>
      </c>
      <c r="AA707" s="248">
        <v>0</v>
      </c>
      <c r="AB707" s="93"/>
    </row>
    <row r="708" spans="1:28" ht="19.5" customHeight="1" x14ac:dyDescent="0.15">
      <c r="A708" s="194" t="s">
        <v>227</v>
      </c>
      <c r="B708" s="198"/>
      <c r="C708" s="198"/>
      <c r="D708" s="198"/>
      <c r="E708" s="189" t="s">
        <v>150</v>
      </c>
      <c r="F708" s="240">
        <f t="shared" si="335"/>
        <v>0</v>
      </c>
      <c r="G708" s="240">
        <v>0</v>
      </c>
      <c r="H708" s="240">
        <v>0</v>
      </c>
      <c r="I708" s="240">
        <v>0</v>
      </c>
      <c r="J708" s="240">
        <v>0</v>
      </c>
      <c r="K708" s="240">
        <v>0</v>
      </c>
      <c r="L708" s="240">
        <v>0</v>
      </c>
      <c r="M708" s="240">
        <v>0</v>
      </c>
      <c r="N708" s="240">
        <v>0</v>
      </c>
      <c r="O708" s="240">
        <v>0</v>
      </c>
      <c r="P708" s="240">
        <v>0</v>
      </c>
      <c r="Q708" s="240">
        <v>0</v>
      </c>
      <c r="R708" s="240">
        <v>0</v>
      </c>
      <c r="S708" s="240">
        <v>0</v>
      </c>
      <c r="T708" s="240">
        <v>0</v>
      </c>
      <c r="U708" s="240">
        <v>0</v>
      </c>
      <c r="V708" s="240">
        <v>0</v>
      </c>
      <c r="W708" s="240">
        <v>0</v>
      </c>
      <c r="X708" s="240">
        <v>0</v>
      </c>
      <c r="Y708" s="240">
        <v>0</v>
      </c>
      <c r="Z708" s="240">
        <v>0</v>
      </c>
      <c r="AA708" s="248">
        <v>0</v>
      </c>
      <c r="AB708" s="93"/>
    </row>
    <row r="709" spans="1:28" ht="19.5" customHeight="1" x14ac:dyDescent="0.15">
      <c r="A709" s="194"/>
      <c r="B709" s="197"/>
      <c r="C709" s="193" t="s">
        <v>165</v>
      </c>
      <c r="D709" s="188"/>
      <c r="E709" s="189" t="s">
        <v>184</v>
      </c>
      <c r="F709" s="240">
        <f t="shared" si="335"/>
        <v>14.3</v>
      </c>
      <c r="G709" s="240">
        <v>0</v>
      </c>
      <c r="H709" s="240">
        <v>0.71</v>
      </c>
      <c r="I709" s="240">
        <v>1.41</v>
      </c>
      <c r="J709" s="240">
        <v>0.3</v>
      </c>
      <c r="K709" s="240">
        <v>2.4500000000000002</v>
      </c>
      <c r="L709" s="240">
        <v>1.23</v>
      </c>
      <c r="M709" s="240">
        <v>0.19</v>
      </c>
      <c r="N709" s="240">
        <v>0.38</v>
      </c>
      <c r="O709" s="240">
        <v>0.54</v>
      </c>
      <c r="P709" s="240">
        <v>0.75</v>
      </c>
      <c r="Q709" s="240">
        <v>1.32</v>
      </c>
      <c r="R709" s="240">
        <v>4.7</v>
      </c>
      <c r="S709" s="240">
        <v>0.32</v>
      </c>
      <c r="T709" s="240">
        <v>0</v>
      </c>
      <c r="U709" s="240">
        <v>0</v>
      </c>
      <c r="V709" s="240">
        <v>0</v>
      </c>
      <c r="W709" s="240">
        <v>0</v>
      </c>
      <c r="X709" s="240">
        <v>0</v>
      </c>
      <c r="Y709" s="240">
        <v>0</v>
      </c>
      <c r="Z709" s="240">
        <v>0</v>
      </c>
      <c r="AA709" s="248">
        <v>0</v>
      </c>
      <c r="AB709" s="93"/>
    </row>
    <row r="710" spans="1:28" ht="19.5" customHeight="1" x14ac:dyDescent="0.15">
      <c r="A710" s="194"/>
      <c r="B710" s="197"/>
      <c r="C710" s="197"/>
      <c r="D710" s="191"/>
      <c r="E710" s="189" t="s">
        <v>150</v>
      </c>
      <c r="F710" s="240">
        <f t="shared" si="335"/>
        <v>2.3110000000000004</v>
      </c>
      <c r="G710" s="240">
        <v>0</v>
      </c>
      <c r="H710" s="240">
        <v>5.0000000000000001E-3</v>
      </c>
      <c r="I710" s="240">
        <v>3.5999999999999997E-2</v>
      </c>
      <c r="J710" s="240">
        <v>1.4999999999999999E-2</v>
      </c>
      <c r="K710" s="240">
        <v>0.17100000000000001</v>
      </c>
      <c r="L710" s="240">
        <v>0.111</v>
      </c>
      <c r="M710" s="240">
        <v>1.9E-2</v>
      </c>
      <c r="N710" s="240">
        <v>9.0999999999999998E-2</v>
      </c>
      <c r="O710" s="240">
        <v>0.13600000000000001</v>
      </c>
      <c r="P710" s="240">
        <v>0.15</v>
      </c>
      <c r="Q710" s="240">
        <v>0.313</v>
      </c>
      <c r="R710" s="240">
        <v>1.175</v>
      </c>
      <c r="S710" s="240">
        <v>8.8999999999999996E-2</v>
      </c>
      <c r="T710" s="240">
        <v>0</v>
      </c>
      <c r="U710" s="240">
        <v>0</v>
      </c>
      <c r="V710" s="240">
        <v>0</v>
      </c>
      <c r="W710" s="240">
        <v>0</v>
      </c>
      <c r="X710" s="240">
        <v>0</v>
      </c>
      <c r="Y710" s="240">
        <v>0</v>
      </c>
      <c r="Z710" s="240">
        <v>0</v>
      </c>
      <c r="AA710" s="248">
        <v>0</v>
      </c>
      <c r="AB710" s="93"/>
    </row>
    <row r="711" spans="1:28" ht="19.5" customHeight="1" x14ac:dyDescent="0.15">
      <c r="A711" s="194"/>
      <c r="B711" s="196"/>
      <c r="C711" s="193" t="s">
        <v>152</v>
      </c>
      <c r="D711" s="188"/>
      <c r="E711" s="189" t="s">
        <v>184</v>
      </c>
      <c r="F711" s="240">
        <f t="shared" si="335"/>
        <v>738.85000000000014</v>
      </c>
      <c r="G711" s="240">
        <f>G713+G723</f>
        <v>0</v>
      </c>
      <c r="H711" s="240">
        <f t="shared" ref="H711:AA711" si="344">H713+H723</f>
        <v>30.29</v>
      </c>
      <c r="I711" s="240">
        <f t="shared" si="344"/>
        <v>1.1499999999999999</v>
      </c>
      <c r="J711" s="240">
        <f t="shared" si="344"/>
        <v>1.93</v>
      </c>
      <c r="K711" s="240">
        <f t="shared" si="344"/>
        <v>15.38</v>
      </c>
      <c r="L711" s="240">
        <f t="shared" si="344"/>
        <v>17.63</v>
      </c>
      <c r="M711" s="240">
        <f t="shared" si="344"/>
        <v>24.11</v>
      </c>
      <c r="N711" s="240">
        <f t="shared" si="344"/>
        <v>38.69</v>
      </c>
      <c r="O711" s="240">
        <f t="shared" si="344"/>
        <v>8.23</v>
      </c>
      <c r="P711" s="240">
        <f t="shared" si="344"/>
        <v>8.67</v>
      </c>
      <c r="Q711" s="240">
        <f t="shared" si="344"/>
        <v>124.02000000000001</v>
      </c>
      <c r="R711" s="240">
        <f t="shared" si="344"/>
        <v>248.26000000000002</v>
      </c>
      <c r="S711" s="240">
        <f t="shared" si="344"/>
        <v>127.45</v>
      </c>
      <c r="T711" s="240">
        <f t="shared" si="344"/>
        <v>75.97</v>
      </c>
      <c r="U711" s="240">
        <f t="shared" si="344"/>
        <v>12.120000000000001</v>
      </c>
      <c r="V711" s="240">
        <f t="shared" si="344"/>
        <v>2.98</v>
      </c>
      <c r="W711" s="240">
        <f t="shared" si="344"/>
        <v>1.97</v>
      </c>
      <c r="X711" s="240">
        <f t="shared" si="344"/>
        <v>0</v>
      </c>
      <c r="Y711" s="240">
        <f t="shared" si="344"/>
        <v>0</v>
      </c>
      <c r="Z711" s="240">
        <f t="shared" si="344"/>
        <v>0</v>
      </c>
      <c r="AA711" s="248">
        <f t="shared" si="344"/>
        <v>0</v>
      </c>
      <c r="AB711" s="93"/>
    </row>
    <row r="712" spans="1:28" ht="19.5" customHeight="1" x14ac:dyDescent="0.15">
      <c r="A712" s="194"/>
      <c r="B712" s="197"/>
      <c r="C712" s="197"/>
      <c r="D712" s="191"/>
      <c r="E712" s="189" t="s">
        <v>150</v>
      </c>
      <c r="F712" s="240">
        <f t="shared" si="335"/>
        <v>104.4260000000002</v>
      </c>
      <c r="G712" s="240">
        <f>G714+G724</f>
        <v>0</v>
      </c>
      <c r="H712" s="240">
        <f t="shared" ref="H712" si="345">H714+H724</f>
        <v>1.2999999999999999E-2</v>
      </c>
      <c r="I712" s="240">
        <f>I714+I724</f>
        <v>0.03</v>
      </c>
      <c r="J712" s="240">
        <f t="shared" ref="J712:AA712" si="346">J714+J724</f>
        <v>0.1</v>
      </c>
      <c r="K712" s="240">
        <f t="shared" si="346"/>
        <v>1.0820000000000001</v>
      </c>
      <c r="L712" s="240">
        <f t="shared" si="346"/>
        <v>1.5860000000000001</v>
      </c>
      <c r="M712" s="240">
        <f t="shared" si="346"/>
        <v>2.4809999999999999</v>
      </c>
      <c r="N712" s="240">
        <f t="shared" si="346"/>
        <v>4.258</v>
      </c>
      <c r="O712" s="240">
        <f t="shared" si="346"/>
        <v>0.98499999999999999</v>
      </c>
      <c r="P712" s="240">
        <f t="shared" si="346"/>
        <v>1.1479999999999999</v>
      </c>
      <c r="Q712" s="240">
        <f t="shared" si="346"/>
        <v>17.544999999999998</v>
      </c>
      <c r="R712" s="240">
        <f t="shared" si="346"/>
        <v>36.740000000000201</v>
      </c>
      <c r="S712" s="240">
        <f t="shared" si="346"/>
        <v>21.263999999999999</v>
      </c>
      <c r="T712" s="240">
        <f t="shared" si="346"/>
        <v>14.602</v>
      </c>
      <c r="U712" s="240">
        <f t="shared" si="346"/>
        <v>1.748</v>
      </c>
      <c r="V712" s="240">
        <f t="shared" si="346"/>
        <v>0.499</v>
      </c>
      <c r="W712" s="240">
        <f t="shared" si="346"/>
        <v>0.34499999999999997</v>
      </c>
      <c r="X712" s="240">
        <f t="shared" si="346"/>
        <v>0</v>
      </c>
      <c r="Y712" s="240">
        <f t="shared" si="346"/>
        <v>0</v>
      </c>
      <c r="Z712" s="240">
        <f t="shared" si="346"/>
        <v>0</v>
      </c>
      <c r="AA712" s="248">
        <f t="shared" si="346"/>
        <v>0</v>
      </c>
      <c r="AB712" s="93"/>
    </row>
    <row r="713" spans="1:28" ht="19.5" customHeight="1" x14ac:dyDescent="0.15">
      <c r="A713" s="194"/>
      <c r="B713" s="198" t="s">
        <v>94</v>
      </c>
      <c r="C713" s="189"/>
      <c r="D713" s="189" t="s">
        <v>153</v>
      </c>
      <c r="E713" s="189" t="s">
        <v>184</v>
      </c>
      <c r="F713" s="240">
        <f t="shared" si="335"/>
        <v>82.52</v>
      </c>
      <c r="G713" s="240">
        <f>SUM(G715,G717,G719,G721)</f>
        <v>0</v>
      </c>
      <c r="H713" s="240">
        <f t="shared" ref="H713" si="347">SUM(H715,H717,H719,H721)</f>
        <v>0</v>
      </c>
      <c r="I713" s="240">
        <f>SUM(I715,I717,I719,I721)</f>
        <v>0</v>
      </c>
      <c r="J713" s="240">
        <f t="shared" ref="J713:AA713" si="348">SUM(J715,J717,J719,J721)</f>
        <v>0</v>
      </c>
      <c r="K713" s="240">
        <f t="shared" si="348"/>
        <v>0</v>
      </c>
      <c r="L713" s="240">
        <f t="shared" si="348"/>
        <v>0</v>
      </c>
      <c r="M713" s="240">
        <f t="shared" si="348"/>
        <v>0</v>
      </c>
      <c r="N713" s="240">
        <f t="shared" si="348"/>
        <v>0</v>
      </c>
      <c r="O713" s="240">
        <f t="shared" si="348"/>
        <v>0</v>
      </c>
      <c r="P713" s="240">
        <f t="shared" si="348"/>
        <v>0.26</v>
      </c>
      <c r="Q713" s="240">
        <f t="shared" si="348"/>
        <v>2.15</v>
      </c>
      <c r="R713" s="240">
        <f t="shared" si="348"/>
        <v>9.43</v>
      </c>
      <c r="S713" s="240">
        <f t="shared" si="348"/>
        <v>29.16</v>
      </c>
      <c r="T713" s="240">
        <f t="shared" si="348"/>
        <v>37.79</v>
      </c>
      <c r="U713" s="240">
        <f t="shared" si="348"/>
        <v>1.48</v>
      </c>
      <c r="V713" s="240">
        <f t="shared" si="348"/>
        <v>1.75</v>
      </c>
      <c r="W713" s="240">
        <f t="shared" si="348"/>
        <v>0.5</v>
      </c>
      <c r="X713" s="240">
        <f t="shared" si="348"/>
        <v>0</v>
      </c>
      <c r="Y713" s="240">
        <f t="shared" si="348"/>
        <v>0</v>
      </c>
      <c r="Z713" s="240">
        <f t="shared" si="348"/>
        <v>0</v>
      </c>
      <c r="AA713" s="252">
        <f t="shared" si="348"/>
        <v>0</v>
      </c>
      <c r="AB713" s="93"/>
    </row>
    <row r="714" spans="1:28" ht="19.5" customHeight="1" x14ac:dyDescent="0.15">
      <c r="A714" s="194"/>
      <c r="B714" s="198"/>
      <c r="C714" s="198" t="s">
        <v>10</v>
      </c>
      <c r="D714" s="198"/>
      <c r="E714" s="189" t="s">
        <v>150</v>
      </c>
      <c r="F714" s="240">
        <f t="shared" si="335"/>
        <v>19.395999999999997</v>
      </c>
      <c r="G714" s="240">
        <f>SUM(G716,G718,G720,G722)</f>
        <v>0</v>
      </c>
      <c r="H714" s="240">
        <f t="shared" ref="H714:AA714" si="349">SUM(H716,H718,H720,H722)</f>
        <v>0</v>
      </c>
      <c r="I714" s="240">
        <f t="shared" si="349"/>
        <v>0</v>
      </c>
      <c r="J714" s="240">
        <f t="shared" si="349"/>
        <v>0</v>
      </c>
      <c r="K714" s="240">
        <f t="shared" si="349"/>
        <v>0</v>
      </c>
      <c r="L714" s="240">
        <f t="shared" si="349"/>
        <v>0</v>
      </c>
      <c r="M714" s="240">
        <f t="shared" si="349"/>
        <v>0</v>
      </c>
      <c r="N714" s="240">
        <f t="shared" si="349"/>
        <v>0</v>
      </c>
      <c r="O714" s="240">
        <f t="shared" si="349"/>
        <v>0</v>
      </c>
      <c r="P714" s="240">
        <f t="shared" si="349"/>
        <v>5.2999999999999999E-2</v>
      </c>
      <c r="Q714" s="240">
        <f t="shared" si="349"/>
        <v>0.47299999999999998</v>
      </c>
      <c r="R714" s="240">
        <f t="shared" si="349"/>
        <v>2.0680000000000001</v>
      </c>
      <c r="S714" s="240">
        <f t="shared" si="349"/>
        <v>6.9950000000000001</v>
      </c>
      <c r="T714" s="240">
        <f t="shared" si="349"/>
        <v>9.0220000000000002</v>
      </c>
      <c r="U714" s="240">
        <f t="shared" si="349"/>
        <v>0.33600000000000002</v>
      </c>
      <c r="V714" s="240">
        <f t="shared" si="349"/>
        <v>0.31900000000000001</v>
      </c>
      <c r="W714" s="240">
        <f t="shared" si="349"/>
        <v>0.13</v>
      </c>
      <c r="X714" s="240">
        <f t="shared" si="349"/>
        <v>0</v>
      </c>
      <c r="Y714" s="240">
        <f t="shared" si="349"/>
        <v>0</v>
      </c>
      <c r="Z714" s="240">
        <f t="shared" si="349"/>
        <v>0</v>
      </c>
      <c r="AA714" s="248">
        <f t="shared" si="349"/>
        <v>0</v>
      </c>
      <c r="AB714" s="93"/>
    </row>
    <row r="715" spans="1:28" ht="19.5" customHeight="1" x14ac:dyDescent="0.15">
      <c r="A715" s="194"/>
      <c r="B715" s="198"/>
      <c r="C715" s="198"/>
      <c r="D715" s="189" t="s">
        <v>157</v>
      </c>
      <c r="E715" s="189" t="s">
        <v>184</v>
      </c>
      <c r="F715" s="240">
        <f t="shared" si="335"/>
        <v>82.52</v>
      </c>
      <c r="G715" s="240">
        <v>0</v>
      </c>
      <c r="H715" s="240">
        <v>0</v>
      </c>
      <c r="I715" s="240">
        <v>0</v>
      </c>
      <c r="J715" s="240">
        <v>0</v>
      </c>
      <c r="K715" s="240">
        <v>0</v>
      </c>
      <c r="L715" s="240">
        <v>0</v>
      </c>
      <c r="M715" s="240">
        <v>0</v>
      </c>
      <c r="N715" s="240">
        <v>0</v>
      </c>
      <c r="O715" s="240">
        <v>0</v>
      </c>
      <c r="P715" s="240">
        <v>0.26</v>
      </c>
      <c r="Q715" s="240">
        <v>2.15</v>
      </c>
      <c r="R715" s="240">
        <v>9.43</v>
      </c>
      <c r="S715" s="240">
        <v>29.16</v>
      </c>
      <c r="T715" s="240">
        <v>37.79</v>
      </c>
      <c r="U715" s="240">
        <v>1.48</v>
      </c>
      <c r="V715" s="240">
        <v>1.75</v>
      </c>
      <c r="W715" s="240">
        <v>0.5</v>
      </c>
      <c r="X715" s="240">
        <v>0</v>
      </c>
      <c r="Y715" s="240">
        <v>0</v>
      </c>
      <c r="Z715" s="240">
        <v>0</v>
      </c>
      <c r="AA715" s="248">
        <v>0</v>
      </c>
      <c r="AB715" s="93"/>
    </row>
    <row r="716" spans="1:28" ht="19.5" customHeight="1" x14ac:dyDescent="0.15">
      <c r="A716" s="194"/>
      <c r="B716" s="198"/>
      <c r="C716" s="198"/>
      <c r="D716" s="198"/>
      <c r="E716" s="189" t="s">
        <v>150</v>
      </c>
      <c r="F716" s="240">
        <f t="shared" si="335"/>
        <v>19.395999999999997</v>
      </c>
      <c r="G716" s="240">
        <v>0</v>
      </c>
      <c r="H716" s="240">
        <v>0</v>
      </c>
      <c r="I716" s="240">
        <v>0</v>
      </c>
      <c r="J716" s="240">
        <v>0</v>
      </c>
      <c r="K716" s="240">
        <v>0</v>
      </c>
      <c r="L716" s="240">
        <v>0</v>
      </c>
      <c r="M716" s="240">
        <v>0</v>
      </c>
      <c r="N716" s="240">
        <v>0</v>
      </c>
      <c r="O716" s="240">
        <v>0</v>
      </c>
      <c r="P716" s="240">
        <v>5.2999999999999999E-2</v>
      </c>
      <c r="Q716" s="240">
        <v>0.47299999999999998</v>
      </c>
      <c r="R716" s="240">
        <v>2.0680000000000001</v>
      </c>
      <c r="S716" s="240">
        <v>6.9950000000000001</v>
      </c>
      <c r="T716" s="240">
        <v>9.0220000000000002</v>
      </c>
      <c r="U716" s="240">
        <v>0.33600000000000002</v>
      </c>
      <c r="V716" s="240">
        <v>0.31900000000000001</v>
      </c>
      <c r="W716" s="240">
        <v>0.13</v>
      </c>
      <c r="X716" s="240">
        <v>0</v>
      </c>
      <c r="Y716" s="240">
        <v>0</v>
      </c>
      <c r="Z716" s="240">
        <v>0</v>
      </c>
      <c r="AA716" s="248">
        <v>0</v>
      </c>
      <c r="AB716" s="93"/>
    </row>
    <row r="717" spans="1:28" ht="19.5" customHeight="1" x14ac:dyDescent="0.15">
      <c r="A717" s="194"/>
      <c r="B717" s="198" t="s">
        <v>65</v>
      </c>
      <c r="C717" s="198" t="s">
        <v>159</v>
      </c>
      <c r="D717" s="189" t="s">
        <v>160</v>
      </c>
      <c r="E717" s="189" t="s">
        <v>184</v>
      </c>
      <c r="F717" s="240">
        <f t="shared" si="335"/>
        <v>0</v>
      </c>
      <c r="G717" s="240">
        <v>0</v>
      </c>
      <c r="H717" s="240">
        <v>0</v>
      </c>
      <c r="I717" s="240">
        <v>0</v>
      </c>
      <c r="J717" s="240">
        <v>0</v>
      </c>
      <c r="K717" s="240">
        <v>0</v>
      </c>
      <c r="L717" s="240">
        <v>0</v>
      </c>
      <c r="M717" s="240">
        <v>0</v>
      </c>
      <c r="N717" s="240">
        <v>0</v>
      </c>
      <c r="O717" s="240">
        <v>0</v>
      </c>
      <c r="P717" s="240">
        <v>0</v>
      </c>
      <c r="Q717" s="240">
        <v>0</v>
      </c>
      <c r="R717" s="240">
        <v>0</v>
      </c>
      <c r="S717" s="240">
        <v>0</v>
      </c>
      <c r="T717" s="240">
        <v>0</v>
      </c>
      <c r="U717" s="240">
        <v>0</v>
      </c>
      <c r="V717" s="240">
        <v>0</v>
      </c>
      <c r="W717" s="240">
        <v>0</v>
      </c>
      <c r="X717" s="240">
        <v>0</v>
      </c>
      <c r="Y717" s="240">
        <v>0</v>
      </c>
      <c r="Z717" s="240">
        <v>0</v>
      </c>
      <c r="AA717" s="248">
        <v>0</v>
      </c>
      <c r="AB717" s="93"/>
    </row>
    <row r="718" spans="1:28" ht="19.5" customHeight="1" x14ac:dyDescent="0.15">
      <c r="A718" s="194"/>
      <c r="B718" s="198"/>
      <c r="C718" s="198"/>
      <c r="D718" s="198"/>
      <c r="E718" s="189" t="s">
        <v>150</v>
      </c>
      <c r="F718" s="240">
        <f t="shared" si="335"/>
        <v>0</v>
      </c>
      <c r="G718" s="240">
        <v>0</v>
      </c>
      <c r="H718" s="240">
        <v>0</v>
      </c>
      <c r="I718" s="240">
        <v>0</v>
      </c>
      <c r="J718" s="240">
        <v>0</v>
      </c>
      <c r="K718" s="240">
        <v>0</v>
      </c>
      <c r="L718" s="240">
        <v>0</v>
      </c>
      <c r="M718" s="240">
        <v>0</v>
      </c>
      <c r="N718" s="240">
        <v>0</v>
      </c>
      <c r="O718" s="240">
        <v>0</v>
      </c>
      <c r="P718" s="240">
        <v>0</v>
      </c>
      <c r="Q718" s="240">
        <v>0</v>
      </c>
      <c r="R718" s="240">
        <v>0</v>
      </c>
      <c r="S718" s="240">
        <v>0</v>
      </c>
      <c r="T718" s="240">
        <v>0</v>
      </c>
      <c r="U718" s="240">
        <v>0</v>
      </c>
      <c r="V718" s="240">
        <v>0</v>
      </c>
      <c r="W718" s="240">
        <v>0</v>
      </c>
      <c r="X718" s="240">
        <v>0</v>
      </c>
      <c r="Y718" s="240">
        <v>0</v>
      </c>
      <c r="Z718" s="240">
        <v>0</v>
      </c>
      <c r="AA718" s="248">
        <v>0</v>
      </c>
      <c r="AB718" s="93"/>
    </row>
    <row r="719" spans="1:28" ht="19.5" customHeight="1" x14ac:dyDescent="0.15">
      <c r="A719" s="194" t="s">
        <v>85</v>
      </c>
      <c r="B719" s="198"/>
      <c r="C719" s="198"/>
      <c r="D719" s="189" t="s">
        <v>166</v>
      </c>
      <c r="E719" s="189" t="s">
        <v>184</v>
      </c>
      <c r="F719" s="240">
        <f t="shared" si="335"/>
        <v>0</v>
      </c>
      <c r="G719" s="240">
        <v>0</v>
      </c>
      <c r="H719" s="240">
        <v>0</v>
      </c>
      <c r="I719" s="240">
        <v>0</v>
      </c>
      <c r="J719" s="240">
        <v>0</v>
      </c>
      <c r="K719" s="240">
        <v>0</v>
      </c>
      <c r="L719" s="240">
        <v>0</v>
      </c>
      <c r="M719" s="240">
        <v>0</v>
      </c>
      <c r="N719" s="240">
        <v>0</v>
      </c>
      <c r="O719" s="240">
        <v>0</v>
      </c>
      <c r="P719" s="240">
        <v>0</v>
      </c>
      <c r="Q719" s="240">
        <v>0</v>
      </c>
      <c r="R719" s="240">
        <v>0</v>
      </c>
      <c r="S719" s="240">
        <v>0</v>
      </c>
      <c r="T719" s="240">
        <v>0</v>
      </c>
      <c r="U719" s="240">
        <v>0</v>
      </c>
      <c r="V719" s="240">
        <v>0</v>
      </c>
      <c r="W719" s="240">
        <v>0</v>
      </c>
      <c r="X719" s="240">
        <v>0</v>
      </c>
      <c r="Y719" s="240">
        <v>0</v>
      </c>
      <c r="Z719" s="240">
        <v>0</v>
      </c>
      <c r="AA719" s="248">
        <v>0</v>
      </c>
      <c r="AB719" s="93"/>
    </row>
    <row r="720" spans="1:28" ht="19.5" customHeight="1" x14ac:dyDescent="0.15">
      <c r="A720" s="194"/>
      <c r="B720" s="198"/>
      <c r="C720" s="198" t="s">
        <v>162</v>
      </c>
      <c r="D720" s="198"/>
      <c r="E720" s="189" t="s">
        <v>150</v>
      </c>
      <c r="F720" s="240">
        <f t="shared" si="335"/>
        <v>0</v>
      </c>
      <c r="G720" s="240">
        <v>0</v>
      </c>
      <c r="H720" s="240">
        <v>0</v>
      </c>
      <c r="I720" s="240">
        <v>0</v>
      </c>
      <c r="J720" s="240">
        <v>0</v>
      </c>
      <c r="K720" s="240">
        <v>0</v>
      </c>
      <c r="L720" s="240">
        <v>0</v>
      </c>
      <c r="M720" s="240">
        <v>0</v>
      </c>
      <c r="N720" s="240">
        <v>0</v>
      </c>
      <c r="O720" s="240">
        <v>0</v>
      </c>
      <c r="P720" s="240">
        <v>0</v>
      </c>
      <c r="Q720" s="240">
        <v>0</v>
      </c>
      <c r="R720" s="240">
        <v>0</v>
      </c>
      <c r="S720" s="240">
        <v>0</v>
      </c>
      <c r="T720" s="240">
        <v>0</v>
      </c>
      <c r="U720" s="240">
        <v>0</v>
      </c>
      <c r="V720" s="240">
        <v>0</v>
      </c>
      <c r="W720" s="240">
        <v>0</v>
      </c>
      <c r="X720" s="240">
        <v>0</v>
      </c>
      <c r="Y720" s="240">
        <v>0</v>
      </c>
      <c r="Z720" s="240">
        <v>0</v>
      </c>
      <c r="AA720" s="248">
        <v>0</v>
      </c>
      <c r="AB720" s="93"/>
    </row>
    <row r="721" spans="1:28" ht="19.5" customHeight="1" x14ac:dyDescent="0.15">
      <c r="A721" s="194"/>
      <c r="B721" s="198" t="s">
        <v>20</v>
      </c>
      <c r="C721" s="198"/>
      <c r="D721" s="189" t="s">
        <v>164</v>
      </c>
      <c r="E721" s="189" t="s">
        <v>184</v>
      </c>
      <c r="F721" s="240">
        <f t="shared" si="335"/>
        <v>0</v>
      </c>
      <c r="G721" s="240">
        <v>0</v>
      </c>
      <c r="H721" s="240">
        <v>0</v>
      </c>
      <c r="I721" s="240">
        <v>0</v>
      </c>
      <c r="J721" s="240">
        <v>0</v>
      </c>
      <c r="K721" s="240">
        <v>0</v>
      </c>
      <c r="L721" s="240">
        <v>0</v>
      </c>
      <c r="M721" s="240">
        <v>0</v>
      </c>
      <c r="N721" s="240">
        <v>0</v>
      </c>
      <c r="O721" s="240">
        <v>0</v>
      </c>
      <c r="P721" s="240">
        <v>0</v>
      </c>
      <c r="Q721" s="240">
        <v>0</v>
      </c>
      <c r="R721" s="240">
        <v>0</v>
      </c>
      <c r="S721" s="240">
        <v>0</v>
      </c>
      <c r="T721" s="240">
        <v>0</v>
      </c>
      <c r="U721" s="240">
        <v>0</v>
      </c>
      <c r="V721" s="240">
        <v>0</v>
      </c>
      <c r="W721" s="240">
        <v>0</v>
      </c>
      <c r="X721" s="240">
        <v>0</v>
      </c>
      <c r="Y721" s="240">
        <v>0</v>
      </c>
      <c r="Z721" s="240">
        <v>0</v>
      </c>
      <c r="AA721" s="248">
        <v>0</v>
      </c>
      <c r="AB721" s="93"/>
    </row>
    <row r="722" spans="1:28" ht="19.5" customHeight="1" x14ac:dyDescent="0.15">
      <c r="A722" s="194"/>
      <c r="B722" s="198"/>
      <c r="C722" s="198"/>
      <c r="D722" s="198"/>
      <c r="E722" s="189" t="s">
        <v>150</v>
      </c>
      <c r="F722" s="240">
        <f t="shared" si="335"/>
        <v>0</v>
      </c>
      <c r="G722" s="240">
        <v>0</v>
      </c>
      <c r="H722" s="240">
        <v>0</v>
      </c>
      <c r="I722" s="240">
        <v>0</v>
      </c>
      <c r="J722" s="240">
        <v>0</v>
      </c>
      <c r="K722" s="240">
        <v>0</v>
      </c>
      <c r="L722" s="240">
        <v>0</v>
      </c>
      <c r="M722" s="240">
        <v>0</v>
      </c>
      <c r="N722" s="240">
        <v>0</v>
      </c>
      <c r="O722" s="240">
        <v>0</v>
      </c>
      <c r="P722" s="240">
        <v>0</v>
      </c>
      <c r="Q722" s="240">
        <v>0</v>
      </c>
      <c r="R722" s="240">
        <v>0</v>
      </c>
      <c r="S722" s="240">
        <v>0</v>
      </c>
      <c r="T722" s="240">
        <v>0</v>
      </c>
      <c r="U722" s="240">
        <v>0</v>
      </c>
      <c r="V722" s="240">
        <v>0</v>
      </c>
      <c r="W722" s="240">
        <v>0</v>
      </c>
      <c r="X722" s="240">
        <v>0</v>
      </c>
      <c r="Y722" s="240">
        <v>0</v>
      </c>
      <c r="Z722" s="240">
        <v>0</v>
      </c>
      <c r="AA722" s="248">
        <v>0</v>
      </c>
      <c r="AB722" s="93"/>
    </row>
    <row r="723" spans="1:28" ht="19.5" customHeight="1" x14ac:dyDescent="0.15">
      <c r="A723" s="194"/>
      <c r="B723" s="197"/>
      <c r="C723" s="193" t="s">
        <v>165</v>
      </c>
      <c r="D723" s="188"/>
      <c r="E723" s="189" t="s">
        <v>184</v>
      </c>
      <c r="F723" s="240">
        <f t="shared" si="335"/>
        <v>656.32999999999993</v>
      </c>
      <c r="G723" s="240">
        <v>0</v>
      </c>
      <c r="H723" s="240">
        <v>30.29</v>
      </c>
      <c r="I723" s="240">
        <v>1.1499999999999999</v>
      </c>
      <c r="J723" s="240">
        <v>1.93</v>
      </c>
      <c r="K723" s="240">
        <v>15.38</v>
      </c>
      <c r="L723" s="240">
        <v>17.63</v>
      </c>
      <c r="M723" s="240">
        <v>24.11</v>
      </c>
      <c r="N723" s="240">
        <v>38.69</v>
      </c>
      <c r="O723" s="240">
        <v>8.23</v>
      </c>
      <c r="P723" s="240">
        <v>8.41</v>
      </c>
      <c r="Q723" s="240">
        <v>121.87</v>
      </c>
      <c r="R723" s="240">
        <v>238.83</v>
      </c>
      <c r="S723" s="240">
        <v>98.29</v>
      </c>
      <c r="T723" s="240">
        <v>38.18</v>
      </c>
      <c r="U723" s="240">
        <v>10.64</v>
      </c>
      <c r="V723" s="240">
        <v>1.23</v>
      </c>
      <c r="W723" s="240">
        <v>1.47</v>
      </c>
      <c r="X723" s="240">
        <v>0</v>
      </c>
      <c r="Y723" s="240">
        <v>0</v>
      </c>
      <c r="Z723" s="240">
        <v>0</v>
      </c>
      <c r="AA723" s="248">
        <v>0</v>
      </c>
      <c r="AB723" s="93"/>
    </row>
    <row r="724" spans="1:28" ht="19.5" customHeight="1" thickBot="1" x14ac:dyDescent="0.2">
      <c r="A724" s="199"/>
      <c r="B724" s="200"/>
      <c r="C724" s="200"/>
      <c r="D724" s="201"/>
      <c r="E724" s="202" t="s">
        <v>150</v>
      </c>
      <c r="F724" s="240">
        <f t="shared" si="335"/>
        <v>85.030000000000214</v>
      </c>
      <c r="G724" s="251">
        <v>0</v>
      </c>
      <c r="H724" s="250">
        <v>1.2999999999999999E-2</v>
      </c>
      <c r="I724" s="250">
        <v>0.03</v>
      </c>
      <c r="J724" s="250">
        <v>0.1</v>
      </c>
      <c r="K724" s="250">
        <v>1.0820000000000001</v>
      </c>
      <c r="L724" s="250">
        <v>1.5860000000000001</v>
      </c>
      <c r="M724" s="250">
        <v>2.4809999999999999</v>
      </c>
      <c r="N724" s="250">
        <v>4.258</v>
      </c>
      <c r="O724" s="250">
        <v>0.98499999999999999</v>
      </c>
      <c r="P724" s="250">
        <v>1.095</v>
      </c>
      <c r="Q724" s="250">
        <v>17.071999999999999</v>
      </c>
      <c r="R724" s="250">
        <v>34.672000000000203</v>
      </c>
      <c r="S724" s="250">
        <v>14.269</v>
      </c>
      <c r="T724" s="250">
        <v>5.58</v>
      </c>
      <c r="U724" s="250">
        <v>1.4119999999999999</v>
      </c>
      <c r="V724" s="250">
        <v>0.18</v>
      </c>
      <c r="W724" s="250">
        <v>0.215</v>
      </c>
      <c r="X724" s="250">
        <v>0</v>
      </c>
      <c r="Y724" s="250">
        <v>0</v>
      </c>
      <c r="Z724" s="250">
        <v>0</v>
      </c>
      <c r="AA724" s="249">
        <v>0</v>
      </c>
      <c r="AB724" s="93"/>
    </row>
    <row r="725" spans="1:28" ht="19.5" customHeight="1" x14ac:dyDescent="0.15">
      <c r="A725" s="391" t="s">
        <v>119</v>
      </c>
      <c r="B725" s="394" t="s">
        <v>120</v>
      </c>
      <c r="C725" s="395"/>
      <c r="D725" s="396"/>
      <c r="E725" s="198" t="s">
        <v>184</v>
      </c>
      <c r="F725" s="248">
        <f>F726+F727</f>
        <v>238.64</v>
      </c>
    </row>
    <row r="726" spans="1:28" ht="19.5" customHeight="1" x14ac:dyDescent="0.15">
      <c r="A726" s="392"/>
      <c r="B726" s="397" t="s">
        <v>206</v>
      </c>
      <c r="C726" s="398"/>
      <c r="D726" s="399"/>
      <c r="E726" s="189" t="s">
        <v>184</v>
      </c>
      <c r="F726" s="248">
        <v>176.95</v>
      </c>
    </row>
    <row r="727" spans="1:28" ht="19.5" customHeight="1" x14ac:dyDescent="0.15">
      <c r="A727" s="393"/>
      <c r="B727" s="397" t="s">
        <v>207</v>
      </c>
      <c r="C727" s="398"/>
      <c r="D727" s="399"/>
      <c r="E727" s="189" t="s">
        <v>184</v>
      </c>
      <c r="F727" s="248">
        <v>61.69</v>
      </c>
    </row>
    <row r="728" spans="1:28" ht="19.5" customHeight="1" thickBot="1" x14ac:dyDescent="0.2">
      <c r="A728" s="400" t="s">
        <v>205</v>
      </c>
      <c r="B728" s="401"/>
      <c r="C728" s="401"/>
      <c r="D728" s="402"/>
      <c r="E728" s="203" t="s">
        <v>184</v>
      </c>
      <c r="F728" s="247">
        <v>0</v>
      </c>
    </row>
    <row r="730" spans="1:28" ht="19.5" customHeight="1" x14ac:dyDescent="0.15">
      <c r="A730" s="88" t="s">
        <v>387</v>
      </c>
      <c r="F730" s="261" t="s">
        <v>527</v>
      </c>
    </row>
    <row r="731" spans="1:28" ht="19.5" customHeight="1" thickBot="1" x14ac:dyDescent="0.2">
      <c r="A731" s="388" t="s">
        <v>28</v>
      </c>
      <c r="B731" s="390"/>
      <c r="C731" s="390"/>
      <c r="D731" s="390"/>
      <c r="E731" s="390"/>
      <c r="F731" s="390"/>
      <c r="G731" s="390"/>
      <c r="H731" s="390"/>
      <c r="I731" s="390"/>
      <c r="J731" s="390"/>
      <c r="K731" s="390"/>
      <c r="L731" s="390"/>
      <c r="M731" s="390"/>
      <c r="N731" s="390"/>
      <c r="O731" s="390"/>
      <c r="P731" s="390"/>
      <c r="Q731" s="390"/>
      <c r="R731" s="390"/>
      <c r="S731" s="390"/>
      <c r="T731" s="390"/>
      <c r="U731" s="390"/>
      <c r="V731" s="390"/>
      <c r="W731" s="390"/>
      <c r="X731" s="390"/>
      <c r="Y731" s="390"/>
      <c r="Z731" s="390"/>
      <c r="AA731" s="390"/>
    </row>
    <row r="732" spans="1:28" ht="19.5" customHeight="1" x14ac:dyDescent="0.15">
      <c r="A732" s="185" t="s">
        <v>180</v>
      </c>
      <c r="B732" s="186"/>
      <c r="C732" s="186"/>
      <c r="D732" s="186"/>
      <c r="E732" s="186"/>
      <c r="F732" s="90" t="s">
        <v>181</v>
      </c>
      <c r="G732" s="91"/>
      <c r="H732" s="91"/>
      <c r="I732" s="91"/>
      <c r="J732" s="91"/>
      <c r="K732" s="91"/>
      <c r="L732" s="91"/>
      <c r="M732" s="91"/>
      <c r="N732" s="91"/>
      <c r="O732" s="91"/>
      <c r="P732" s="91"/>
      <c r="Q732" s="260"/>
      <c r="R732" s="92"/>
      <c r="S732" s="91"/>
      <c r="T732" s="91"/>
      <c r="U732" s="91"/>
      <c r="V732" s="91"/>
      <c r="W732" s="91"/>
      <c r="X732" s="91"/>
      <c r="Y732" s="91"/>
      <c r="Z732" s="91"/>
      <c r="AA732" s="259" t="s">
        <v>182</v>
      </c>
      <c r="AB732" s="93"/>
    </row>
    <row r="733" spans="1:28" ht="19.5" customHeight="1" x14ac:dyDescent="0.15">
      <c r="A733" s="187" t="s">
        <v>183</v>
      </c>
      <c r="B733" s="188"/>
      <c r="C733" s="188"/>
      <c r="D733" s="188"/>
      <c r="E733" s="189" t="s">
        <v>184</v>
      </c>
      <c r="F733" s="240">
        <f>F735+F769+F772</f>
        <v>3030.5699999999997</v>
      </c>
      <c r="G733" s="256" t="s">
        <v>185</v>
      </c>
      <c r="H733" s="256" t="s">
        <v>186</v>
      </c>
      <c r="I733" s="256" t="s">
        <v>187</v>
      </c>
      <c r="J733" s="256" t="s">
        <v>188</v>
      </c>
      <c r="K733" s="256" t="s">
        <v>228</v>
      </c>
      <c r="L733" s="256" t="s">
        <v>229</v>
      </c>
      <c r="M733" s="256" t="s">
        <v>230</v>
      </c>
      <c r="N733" s="256" t="s">
        <v>231</v>
      </c>
      <c r="O733" s="256" t="s">
        <v>232</v>
      </c>
      <c r="P733" s="256" t="s">
        <v>233</v>
      </c>
      <c r="Q733" s="258" t="s">
        <v>234</v>
      </c>
      <c r="R733" s="257" t="s">
        <v>235</v>
      </c>
      <c r="S733" s="256" t="s">
        <v>236</v>
      </c>
      <c r="T733" s="256" t="s">
        <v>237</v>
      </c>
      <c r="U733" s="256" t="s">
        <v>238</v>
      </c>
      <c r="V733" s="256" t="s">
        <v>239</v>
      </c>
      <c r="W733" s="256" t="s">
        <v>42</v>
      </c>
      <c r="X733" s="256" t="s">
        <v>147</v>
      </c>
      <c r="Y733" s="256" t="s">
        <v>148</v>
      </c>
      <c r="Z733" s="256" t="s">
        <v>149</v>
      </c>
      <c r="AA733" s="253"/>
      <c r="AB733" s="93"/>
    </row>
    <row r="734" spans="1:28" ht="19.5" customHeight="1" x14ac:dyDescent="0.15">
      <c r="A734" s="190"/>
      <c r="B734" s="191"/>
      <c r="C734" s="191"/>
      <c r="D734" s="191"/>
      <c r="E734" s="189" t="s">
        <v>150</v>
      </c>
      <c r="F734" s="240">
        <f>F736</f>
        <v>604.61300000000006</v>
      </c>
      <c r="G734" s="254"/>
      <c r="H734" s="254"/>
      <c r="I734" s="254"/>
      <c r="J734" s="254"/>
      <c r="K734" s="254"/>
      <c r="L734" s="254"/>
      <c r="M734" s="254"/>
      <c r="N734" s="254"/>
      <c r="O734" s="254"/>
      <c r="P734" s="254"/>
      <c r="Q734" s="255"/>
      <c r="R734" s="94"/>
      <c r="S734" s="254"/>
      <c r="T734" s="254"/>
      <c r="U734" s="254"/>
      <c r="V734" s="254"/>
      <c r="W734" s="254"/>
      <c r="X734" s="254"/>
      <c r="Y734" s="254"/>
      <c r="Z734" s="254"/>
      <c r="AA734" s="253" t="s">
        <v>151</v>
      </c>
      <c r="AB734" s="93"/>
    </row>
    <row r="735" spans="1:28" ht="19.5" customHeight="1" x14ac:dyDescent="0.15">
      <c r="A735" s="192"/>
      <c r="B735" s="193" t="s">
        <v>152</v>
      </c>
      <c r="C735" s="188"/>
      <c r="D735" s="188"/>
      <c r="E735" s="189" t="s">
        <v>184</v>
      </c>
      <c r="F735" s="240">
        <f>SUM(G735:AA735)</f>
        <v>2993.85</v>
      </c>
      <c r="G735" s="240">
        <f>G737+G755</f>
        <v>0</v>
      </c>
      <c r="H735" s="240">
        <f t="shared" ref="H735:AA735" si="350">H737+H755</f>
        <v>33.6</v>
      </c>
      <c r="I735" s="240">
        <f t="shared" si="350"/>
        <v>1.1100000000000001</v>
      </c>
      <c r="J735" s="240">
        <f t="shared" si="350"/>
        <v>107.24000000000001</v>
      </c>
      <c r="K735" s="240">
        <f t="shared" si="350"/>
        <v>67.339999999999989</v>
      </c>
      <c r="L735" s="240">
        <f t="shared" si="350"/>
        <v>96.17</v>
      </c>
      <c r="M735" s="240">
        <f t="shared" si="350"/>
        <v>55.56</v>
      </c>
      <c r="N735" s="240">
        <f t="shared" si="350"/>
        <v>109.13000000000002</v>
      </c>
      <c r="O735" s="240">
        <f t="shared" si="350"/>
        <v>132.31</v>
      </c>
      <c r="P735" s="240">
        <f t="shared" si="350"/>
        <v>168.97</v>
      </c>
      <c r="Q735" s="240">
        <f t="shared" si="350"/>
        <v>325.85000000000002</v>
      </c>
      <c r="R735" s="240">
        <f t="shared" si="350"/>
        <v>377.24</v>
      </c>
      <c r="S735" s="240">
        <f t="shared" si="350"/>
        <v>657.34</v>
      </c>
      <c r="T735" s="240">
        <f t="shared" si="350"/>
        <v>468.77</v>
      </c>
      <c r="U735" s="240">
        <f t="shared" si="350"/>
        <v>241.21</v>
      </c>
      <c r="V735" s="240">
        <f t="shared" si="350"/>
        <v>88.77</v>
      </c>
      <c r="W735" s="240">
        <f t="shared" si="350"/>
        <v>45.67</v>
      </c>
      <c r="X735" s="240">
        <f t="shared" si="350"/>
        <v>12.45</v>
      </c>
      <c r="Y735" s="240">
        <f t="shared" si="350"/>
        <v>1.73</v>
      </c>
      <c r="Z735" s="240">
        <f t="shared" si="350"/>
        <v>2.4900000000000002</v>
      </c>
      <c r="AA735" s="248">
        <f t="shared" si="350"/>
        <v>0.9</v>
      </c>
      <c r="AB735" s="93"/>
    </row>
    <row r="736" spans="1:28" ht="19.5" customHeight="1" x14ac:dyDescent="0.15">
      <c r="A736" s="194"/>
      <c r="B736" s="195"/>
      <c r="C736" s="191"/>
      <c r="D736" s="191"/>
      <c r="E736" s="189" t="s">
        <v>150</v>
      </c>
      <c r="F736" s="240">
        <f>SUM(G736:AA736)</f>
        <v>604.61300000000006</v>
      </c>
      <c r="G736" s="240">
        <f>G738+G756</f>
        <v>0</v>
      </c>
      <c r="H736" s="240">
        <f t="shared" ref="H736:AA736" si="351">H738+H756</f>
        <v>0</v>
      </c>
      <c r="I736" s="240">
        <f t="shared" si="351"/>
        <v>2.9000000000000001E-2</v>
      </c>
      <c r="J736" s="240">
        <f t="shared" si="351"/>
        <v>8.23</v>
      </c>
      <c r="K736" s="240">
        <f t="shared" si="351"/>
        <v>9.3349999999999991</v>
      </c>
      <c r="L736" s="240">
        <f t="shared" si="351"/>
        <v>15.375</v>
      </c>
      <c r="M736" s="240">
        <f t="shared" si="351"/>
        <v>10.371000000000002</v>
      </c>
      <c r="N736" s="240">
        <f t="shared" si="351"/>
        <v>24.910999999999998</v>
      </c>
      <c r="O736" s="240">
        <f t="shared" si="351"/>
        <v>35.448000000000008</v>
      </c>
      <c r="P736" s="240">
        <f t="shared" si="351"/>
        <v>41.443999999999988</v>
      </c>
      <c r="Q736" s="240">
        <f t="shared" si="351"/>
        <v>69.967999999999989</v>
      </c>
      <c r="R736" s="240">
        <f t="shared" si="351"/>
        <v>73.468000000000004</v>
      </c>
      <c r="S736" s="240">
        <f t="shared" si="351"/>
        <v>131.41499999999991</v>
      </c>
      <c r="T736" s="240">
        <f t="shared" si="351"/>
        <v>96.894000000000091</v>
      </c>
      <c r="U736" s="240">
        <f t="shared" si="351"/>
        <v>52.47</v>
      </c>
      <c r="V736" s="240">
        <f t="shared" si="351"/>
        <v>19.805</v>
      </c>
      <c r="W736" s="240">
        <f t="shared" si="351"/>
        <v>11.132999999999999</v>
      </c>
      <c r="X736" s="240">
        <f t="shared" si="351"/>
        <v>2.6669999999999998</v>
      </c>
      <c r="Y736" s="240">
        <f t="shared" si="351"/>
        <v>0.51900000000000002</v>
      </c>
      <c r="Z736" s="240">
        <f t="shared" si="351"/>
        <v>0.76</v>
      </c>
      <c r="AA736" s="248">
        <f t="shared" si="351"/>
        <v>0.371</v>
      </c>
      <c r="AB736" s="93"/>
    </row>
    <row r="737" spans="1:28" ht="19.5" customHeight="1" x14ac:dyDescent="0.15">
      <c r="A737" s="194"/>
      <c r="B737" s="196"/>
      <c r="C737" s="193" t="s">
        <v>152</v>
      </c>
      <c r="D737" s="188"/>
      <c r="E737" s="189" t="s">
        <v>184</v>
      </c>
      <c r="F737" s="240">
        <f t="shared" ref="F737:F768" si="352">SUM(G737:AA737)</f>
        <v>1623.1500000000003</v>
      </c>
      <c r="G737" s="240">
        <f>G739+G753</f>
        <v>0</v>
      </c>
      <c r="H737" s="240">
        <f t="shared" ref="H737:J737" si="353">H739+H753</f>
        <v>27.59</v>
      </c>
      <c r="I737" s="240">
        <f t="shared" si="353"/>
        <v>0</v>
      </c>
      <c r="J737" s="240">
        <f t="shared" si="353"/>
        <v>46.15</v>
      </c>
      <c r="K737" s="240">
        <f>K739+K753</f>
        <v>64.489999999999995</v>
      </c>
      <c r="L737" s="240">
        <f t="shared" ref="L737:AA737" si="354">L739+L753</f>
        <v>78.56</v>
      </c>
      <c r="M737" s="240">
        <f t="shared" si="354"/>
        <v>42.050000000000004</v>
      </c>
      <c r="N737" s="240">
        <f t="shared" si="354"/>
        <v>101.21000000000002</v>
      </c>
      <c r="O737" s="240">
        <f t="shared" si="354"/>
        <v>110.54</v>
      </c>
      <c r="P737" s="240">
        <f t="shared" si="354"/>
        <v>109.71</v>
      </c>
      <c r="Q737" s="240">
        <f t="shared" si="354"/>
        <v>217.63000000000002</v>
      </c>
      <c r="R737" s="240">
        <f t="shared" si="354"/>
        <v>116.38</v>
      </c>
      <c r="S737" s="240">
        <f t="shared" si="354"/>
        <v>249.26000000000002</v>
      </c>
      <c r="T737" s="240">
        <f t="shared" si="354"/>
        <v>234.67</v>
      </c>
      <c r="U737" s="240">
        <f t="shared" si="354"/>
        <v>134.62</v>
      </c>
      <c r="V737" s="240">
        <f t="shared" si="354"/>
        <v>41.67</v>
      </c>
      <c r="W737" s="240">
        <f t="shared" si="354"/>
        <v>36.08</v>
      </c>
      <c r="X737" s="240">
        <f t="shared" si="354"/>
        <v>7.42</v>
      </c>
      <c r="Y737" s="240">
        <f t="shared" si="354"/>
        <v>1.73</v>
      </c>
      <c r="Z737" s="240">
        <f t="shared" si="354"/>
        <v>2.4900000000000002</v>
      </c>
      <c r="AA737" s="248">
        <f t="shared" si="354"/>
        <v>0.9</v>
      </c>
      <c r="AB737" s="93"/>
    </row>
    <row r="738" spans="1:28" ht="19.5" customHeight="1" x14ac:dyDescent="0.15">
      <c r="A738" s="194"/>
      <c r="B738" s="197"/>
      <c r="C738" s="197"/>
      <c r="D738" s="191"/>
      <c r="E738" s="189" t="s">
        <v>150</v>
      </c>
      <c r="F738" s="240">
        <f t="shared" si="352"/>
        <v>395.58</v>
      </c>
      <c r="G738" s="240">
        <f>G740+G754</f>
        <v>0</v>
      </c>
      <c r="H738" s="240">
        <f t="shared" ref="H738:AA738" si="355">H740+H754</f>
        <v>0</v>
      </c>
      <c r="I738" s="240">
        <f t="shared" si="355"/>
        <v>0</v>
      </c>
      <c r="J738" s="240">
        <f t="shared" si="355"/>
        <v>5.1660000000000004</v>
      </c>
      <c r="K738" s="240">
        <f t="shared" si="355"/>
        <v>9.1359999999999992</v>
      </c>
      <c r="L738" s="240">
        <f t="shared" si="355"/>
        <v>13.763999999999999</v>
      </c>
      <c r="M738" s="240">
        <f t="shared" si="355"/>
        <v>9.0070000000000014</v>
      </c>
      <c r="N738" s="240">
        <f t="shared" si="355"/>
        <v>23.925999999999998</v>
      </c>
      <c r="O738" s="240">
        <f t="shared" si="355"/>
        <v>32.628000000000007</v>
      </c>
      <c r="P738" s="240">
        <f t="shared" si="355"/>
        <v>33.220999999999997</v>
      </c>
      <c r="Q738" s="240">
        <f t="shared" si="355"/>
        <v>53.62</v>
      </c>
      <c r="R738" s="240">
        <f t="shared" si="355"/>
        <v>30.605000000000004</v>
      </c>
      <c r="S738" s="240">
        <f t="shared" si="355"/>
        <v>65.75</v>
      </c>
      <c r="T738" s="240">
        <f t="shared" si="355"/>
        <v>59.641000000000005</v>
      </c>
      <c r="U738" s="240">
        <f t="shared" si="355"/>
        <v>35.113999999999997</v>
      </c>
      <c r="V738" s="240">
        <f t="shared" si="355"/>
        <v>10.907</v>
      </c>
      <c r="W738" s="240">
        <f t="shared" si="355"/>
        <v>9.5169999999999995</v>
      </c>
      <c r="X738" s="240">
        <f t="shared" si="355"/>
        <v>1.9279999999999999</v>
      </c>
      <c r="Y738" s="240">
        <f t="shared" si="355"/>
        <v>0.51900000000000002</v>
      </c>
      <c r="Z738" s="240">
        <f t="shared" si="355"/>
        <v>0.76</v>
      </c>
      <c r="AA738" s="248">
        <f t="shared" si="355"/>
        <v>0.371</v>
      </c>
      <c r="AB738" s="93"/>
    </row>
    <row r="739" spans="1:28" ht="19.5" customHeight="1" x14ac:dyDescent="0.15">
      <c r="A739" s="194"/>
      <c r="B739" s="198"/>
      <c r="C739" s="189"/>
      <c r="D739" s="189" t="s">
        <v>153</v>
      </c>
      <c r="E739" s="189" t="s">
        <v>184</v>
      </c>
      <c r="F739" s="240">
        <f>SUM(G739:AA739)</f>
        <v>1597.1500000000003</v>
      </c>
      <c r="G739" s="240">
        <f>SUM(G741,G743,G745,G747,G749,G751)</f>
        <v>0</v>
      </c>
      <c r="H739" s="240">
        <f t="shared" ref="H739" si="356">SUM(H741,H743,H745,H747,H749,H751)</f>
        <v>27.59</v>
      </c>
      <c r="I739" s="240">
        <f>SUM(I741,I743,I745,I747,I749,I751)</f>
        <v>0</v>
      </c>
      <c r="J739" s="240">
        <f t="shared" ref="J739" si="357">SUM(J741,J743,J745,J747,J749,J751)</f>
        <v>46.15</v>
      </c>
      <c r="K739" s="240">
        <f>SUM(K741,K743,K745,K747,K749,K751)</f>
        <v>58.62</v>
      </c>
      <c r="L739" s="240">
        <f t="shared" ref="L739:V739" si="358">SUM(L741,L743,L745,L747,L749,L751)</f>
        <v>67.81</v>
      </c>
      <c r="M739" s="240">
        <f t="shared" si="358"/>
        <v>39.450000000000003</v>
      </c>
      <c r="N739" s="240">
        <f t="shared" si="358"/>
        <v>101.18000000000002</v>
      </c>
      <c r="O739" s="240">
        <f t="shared" si="358"/>
        <v>110.39</v>
      </c>
      <c r="P739" s="240">
        <f t="shared" si="358"/>
        <v>106.39</v>
      </c>
      <c r="Q739" s="240">
        <f t="shared" si="358"/>
        <v>216.94000000000003</v>
      </c>
      <c r="R739" s="240">
        <f t="shared" si="358"/>
        <v>116.38</v>
      </c>
      <c r="S739" s="240">
        <f t="shared" si="358"/>
        <v>248.08</v>
      </c>
      <c r="T739" s="240">
        <f t="shared" si="358"/>
        <v>233.26</v>
      </c>
      <c r="U739" s="240">
        <f t="shared" si="358"/>
        <v>134.62</v>
      </c>
      <c r="V739" s="240">
        <f t="shared" si="358"/>
        <v>41.67</v>
      </c>
      <c r="W739" s="240">
        <f>SUM(W741,W743,W745,W747,W749,W751)</f>
        <v>36.08</v>
      </c>
      <c r="X739" s="240">
        <f t="shared" ref="X739:AA739" si="359">SUM(X741,X743,X745,X747,X749,X751)</f>
        <v>7.42</v>
      </c>
      <c r="Y739" s="240">
        <f t="shared" si="359"/>
        <v>1.73</v>
      </c>
      <c r="Z739" s="240">
        <f t="shared" si="359"/>
        <v>2.4900000000000002</v>
      </c>
      <c r="AA739" s="248">
        <f t="shared" si="359"/>
        <v>0.9</v>
      </c>
      <c r="AB739" s="93"/>
    </row>
    <row r="740" spans="1:28" ht="19.5" customHeight="1" x14ac:dyDescent="0.15">
      <c r="A740" s="194"/>
      <c r="B740" s="198" t="s">
        <v>154</v>
      </c>
      <c r="C740" s="198"/>
      <c r="D740" s="198"/>
      <c r="E740" s="189" t="s">
        <v>150</v>
      </c>
      <c r="F740" s="240">
        <f t="shared" si="352"/>
        <v>392.79799999999994</v>
      </c>
      <c r="G740" s="240">
        <f>SUM(G742,G744,G746,G748,G750,G752)</f>
        <v>0</v>
      </c>
      <c r="H740" s="240">
        <f t="shared" ref="H740:AA740" si="360">SUM(H742,H744,H746,H748,H750,H752)</f>
        <v>0</v>
      </c>
      <c r="I740" s="240">
        <f t="shared" si="360"/>
        <v>0</v>
      </c>
      <c r="J740" s="240">
        <f t="shared" si="360"/>
        <v>5.1660000000000004</v>
      </c>
      <c r="K740" s="240">
        <f t="shared" si="360"/>
        <v>8.7249999999999996</v>
      </c>
      <c r="L740" s="240">
        <f t="shared" si="360"/>
        <v>12.795999999999999</v>
      </c>
      <c r="M740" s="240">
        <f t="shared" si="360"/>
        <v>8.7350000000000012</v>
      </c>
      <c r="N740" s="240">
        <f t="shared" si="360"/>
        <v>23.922999999999998</v>
      </c>
      <c r="O740" s="240">
        <f t="shared" si="360"/>
        <v>32.610000000000007</v>
      </c>
      <c r="P740" s="240">
        <f t="shared" si="360"/>
        <v>32.79</v>
      </c>
      <c r="Q740" s="240">
        <f t="shared" si="360"/>
        <v>53.433999999999997</v>
      </c>
      <c r="R740" s="240">
        <f t="shared" si="360"/>
        <v>30.605000000000004</v>
      </c>
      <c r="S740" s="240">
        <f t="shared" si="360"/>
        <v>65.462000000000003</v>
      </c>
      <c r="T740" s="240">
        <f t="shared" si="360"/>
        <v>59.436000000000007</v>
      </c>
      <c r="U740" s="240">
        <f t="shared" si="360"/>
        <v>35.113999999999997</v>
      </c>
      <c r="V740" s="240">
        <f t="shared" si="360"/>
        <v>10.907</v>
      </c>
      <c r="W740" s="240">
        <f t="shared" si="360"/>
        <v>9.5169999999999995</v>
      </c>
      <c r="X740" s="240">
        <f t="shared" si="360"/>
        <v>1.9279999999999999</v>
      </c>
      <c r="Y740" s="240">
        <f t="shared" si="360"/>
        <v>0.51900000000000002</v>
      </c>
      <c r="Z740" s="240">
        <f t="shared" si="360"/>
        <v>0.76</v>
      </c>
      <c r="AA740" s="248">
        <f t="shared" si="360"/>
        <v>0.371</v>
      </c>
      <c r="AB740" s="93"/>
    </row>
    <row r="741" spans="1:28" ht="19.5" customHeight="1" x14ac:dyDescent="0.15">
      <c r="A741" s="194" t="s">
        <v>155</v>
      </c>
      <c r="B741" s="198"/>
      <c r="C741" s="198" t="s">
        <v>10</v>
      </c>
      <c r="D741" s="189" t="s">
        <v>156</v>
      </c>
      <c r="E741" s="189" t="s">
        <v>184</v>
      </c>
      <c r="F741" s="240">
        <f t="shared" si="352"/>
        <v>536.63999999999987</v>
      </c>
      <c r="G741" s="240">
        <v>0</v>
      </c>
      <c r="H741" s="240">
        <v>8.18</v>
      </c>
      <c r="I741" s="240">
        <v>0</v>
      </c>
      <c r="J741" s="240">
        <v>38.65</v>
      </c>
      <c r="K741" s="240">
        <v>46</v>
      </c>
      <c r="L741" s="240">
        <v>51.75</v>
      </c>
      <c r="M741" s="240">
        <v>28.96</v>
      </c>
      <c r="N741" s="240">
        <v>67.930000000000007</v>
      </c>
      <c r="O741" s="240">
        <v>90.94</v>
      </c>
      <c r="P741" s="240">
        <v>81.900000000000006</v>
      </c>
      <c r="Q741" s="240">
        <v>37.99</v>
      </c>
      <c r="R741" s="240">
        <v>25.34</v>
      </c>
      <c r="S741" s="240">
        <v>39.869999999999997</v>
      </c>
      <c r="T741" s="240">
        <v>12.76</v>
      </c>
      <c r="U741" s="240">
        <v>2.9</v>
      </c>
      <c r="V741" s="240">
        <v>0.46</v>
      </c>
      <c r="W741" s="240">
        <v>0.9</v>
      </c>
      <c r="X741" s="240">
        <v>0</v>
      </c>
      <c r="Y741" s="240">
        <v>0.46</v>
      </c>
      <c r="Z741" s="240">
        <v>0.75</v>
      </c>
      <c r="AA741" s="248">
        <v>0.9</v>
      </c>
      <c r="AB741" s="93"/>
    </row>
    <row r="742" spans="1:28" ht="19.5" customHeight="1" x14ac:dyDescent="0.15">
      <c r="A742" s="194"/>
      <c r="B742" s="198"/>
      <c r="C742" s="198"/>
      <c r="D742" s="198"/>
      <c r="E742" s="189" t="s">
        <v>150</v>
      </c>
      <c r="F742" s="240">
        <f t="shared" si="352"/>
        <v>153.20199999999997</v>
      </c>
      <c r="G742" s="240">
        <v>0</v>
      </c>
      <c r="H742" s="240">
        <v>0</v>
      </c>
      <c r="I742" s="240">
        <v>0</v>
      </c>
      <c r="J742" s="240">
        <v>4.6379999999999999</v>
      </c>
      <c r="K742" s="240">
        <v>7.8179999999999996</v>
      </c>
      <c r="L742" s="240">
        <v>10.869</v>
      </c>
      <c r="M742" s="240">
        <v>7.2619999999999996</v>
      </c>
      <c r="N742" s="240">
        <v>18.77</v>
      </c>
      <c r="O742" s="240">
        <v>29.064</v>
      </c>
      <c r="P742" s="240">
        <v>27.846</v>
      </c>
      <c r="Q742" s="240">
        <v>14.058999999999999</v>
      </c>
      <c r="R742" s="240">
        <v>9.6340000000000003</v>
      </c>
      <c r="S742" s="240">
        <v>15.523</v>
      </c>
      <c r="T742" s="240">
        <v>5.1040000000000001</v>
      </c>
      <c r="U742" s="240">
        <v>1.1890000000000001</v>
      </c>
      <c r="V742" s="240">
        <v>0.189</v>
      </c>
      <c r="W742" s="240">
        <v>0.36899999999999999</v>
      </c>
      <c r="X742" s="240">
        <v>0</v>
      </c>
      <c r="Y742" s="240">
        <v>0.189</v>
      </c>
      <c r="Z742" s="240">
        <v>0.308</v>
      </c>
      <c r="AA742" s="248">
        <v>0.371</v>
      </c>
      <c r="AB742" s="93"/>
    </row>
    <row r="743" spans="1:28" ht="19.5" customHeight="1" x14ac:dyDescent="0.15">
      <c r="A743" s="194"/>
      <c r="B743" s="198"/>
      <c r="C743" s="198"/>
      <c r="D743" s="189" t="s">
        <v>157</v>
      </c>
      <c r="E743" s="189" t="s">
        <v>184</v>
      </c>
      <c r="F743" s="240">
        <f t="shared" si="352"/>
        <v>2.95</v>
      </c>
      <c r="G743" s="240">
        <v>0</v>
      </c>
      <c r="H743" s="240">
        <v>0</v>
      </c>
      <c r="I743" s="240">
        <v>0</v>
      </c>
      <c r="J743" s="240">
        <v>0</v>
      </c>
      <c r="K743" s="240">
        <v>0</v>
      </c>
      <c r="L743" s="240">
        <v>0.11</v>
      </c>
      <c r="M743" s="240">
        <v>0.1</v>
      </c>
      <c r="N743" s="240">
        <v>0.12</v>
      </c>
      <c r="O743" s="240">
        <v>0</v>
      </c>
      <c r="P743" s="240">
        <v>0</v>
      </c>
      <c r="Q743" s="240">
        <v>0</v>
      </c>
      <c r="R743" s="240">
        <v>0.54</v>
      </c>
      <c r="S743" s="240">
        <v>0</v>
      </c>
      <c r="T743" s="240">
        <v>2.08</v>
      </c>
      <c r="U743" s="240">
        <v>0</v>
      </c>
      <c r="V743" s="240">
        <v>0</v>
      </c>
      <c r="W743" s="240">
        <v>0</v>
      </c>
      <c r="X743" s="240">
        <v>0</v>
      </c>
      <c r="Y743" s="240">
        <v>0</v>
      </c>
      <c r="Z743" s="240">
        <v>0</v>
      </c>
      <c r="AA743" s="248">
        <v>0</v>
      </c>
      <c r="AB743" s="93"/>
    </row>
    <row r="744" spans="1:28" ht="19.5" customHeight="1" x14ac:dyDescent="0.15">
      <c r="A744" s="194"/>
      <c r="B744" s="198"/>
      <c r="C744" s="198"/>
      <c r="D744" s="198"/>
      <c r="E744" s="189" t="s">
        <v>150</v>
      </c>
      <c r="F744" s="240">
        <f t="shared" si="352"/>
        <v>0.68900000000000006</v>
      </c>
      <c r="G744" s="240">
        <v>0</v>
      </c>
      <c r="H744" s="240">
        <v>0</v>
      </c>
      <c r="I744" s="240">
        <v>0</v>
      </c>
      <c r="J744" s="240">
        <v>0</v>
      </c>
      <c r="K744" s="240">
        <v>0</v>
      </c>
      <c r="L744" s="240">
        <v>1.2999999999999999E-2</v>
      </c>
      <c r="M744" s="240">
        <v>1.2999999999999999E-2</v>
      </c>
      <c r="N744" s="240">
        <v>1.9E-2</v>
      </c>
      <c r="O744" s="240">
        <v>0</v>
      </c>
      <c r="P744" s="240">
        <v>0</v>
      </c>
      <c r="Q744" s="240">
        <v>0</v>
      </c>
      <c r="R744" s="240">
        <v>0.124</v>
      </c>
      <c r="S744" s="240">
        <v>0</v>
      </c>
      <c r="T744" s="240">
        <v>0.52</v>
      </c>
      <c r="U744" s="240">
        <v>0</v>
      </c>
      <c r="V744" s="240">
        <v>0</v>
      </c>
      <c r="W744" s="240">
        <v>0</v>
      </c>
      <c r="X744" s="240">
        <v>0</v>
      </c>
      <c r="Y744" s="240">
        <v>0</v>
      </c>
      <c r="Z744" s="240">
        <v>0</v>
      </c>
      <c r="AA744" s="248">
        <v>0</v>
      </c>
      <c r="AB744" s="93"/>
    </row>
    <row r="745" spans="1:28" ht="19.5" customHeight="1" x14ac:dyDescent="0.15">
      <c r="A745" s="194"/>
      <c r="B745" s="198" t="s">
        <v>158</v>
      </c>
      <c r="C745" s="198" t="s">
        <v>159</v>
      </c>
      <c r="D745" s="189" t="s">
        <v>160</v>
      </c>
      <c r="E745" s="189" t="s">
        <v>184</v>
      </c>
      <c r="F745" s="240">
        <f>SUM(G745:AA745)</f>
        <v>1030.47</v>
      </c>
      <c r="G745" s="240">
        <v>0</v>
      </c>
      <c r="H745" s="240">
        <v>1.1399999999999999</v>
      </c>
      <c r="I745" s="240">
        <v>0</v>
      </c>
      <c r="J745" s="240">
        <v>7.5</v>
      </c>
      <c r="K745" s="240">
        <v>7.82</v>
      </c>
      <c r="L745" s="240">
        <v>15.95</v>
      </c>
      <c r="M745" s="240">
        <v>10.1</v>
      </c>
      <c r="N745" s="240">
        <v>32.619999999999997</v>
      </c>
      <c r="O745" s="240">
        <v>18.55</v>
      </c>
      <c r="P745" s="240">
        <v>23.6</v>
      </c>
      <c r="Q745" s="240">
        <v>178.59</v>
      </c>
      <c r="R745" s="240">
        <v>89.96</v>
      </c>
      <c r="S745" s="240">
        <v>208.21</v>
      </c>
      <c r="T745" s="240">
        <v>217.89</v>
      </c>
      <c r="U745" s="240">
        <v>131.72</v>
      </c>
      <c r="V745" s="240">
        <v>41.21</v>
      </c>
      <c r="W745" s="240">
        <v>35.18</v>
      </c>
      <c r="X745" s="240">
        <v>7.42</v>
      </c>
      <c r="Y745" s="240">
        <v>1.27</v>
      </c>
      <c r="Z745" s="240">
        <v>1.74</v>
      </c>
      <c r="AA745" s="248">
        <v>0</v>
      </c>
      <c r="AB745" s="93"/>
    </row>
    <row r="746" spans="1:28" ht="19.5" customHeight="1" x14ac:dyDescent="0.15">
      <c r="A746" s="194"/>
      <c r="B746" s="198"/>
      <c r="C746" s="198"/>
      <c r="D746" s="198"/>
      <c r="E746" s="189" t="s">
        <v>150</v>
      </c>
      <c r="F746" s="240">
        <f t="shared" si="352"/>
        <v>237.83200000000002</v>
      </c>
      <c r="G746" s="240">
        <v>0</v>
      </c>
      <c r="H746" s="240">
        <v>0</v>
      </c>
      <c r="I746" s="240">
        <v>0</v>
      </c>
      <c r="J746" s="240">
        <v>0.52800000000000002</v>
      </c>
      <c r="K746" s="240">
        <v>0.78200000000000003</v>
      </c>
      <c r="L746" s="240">
        <v>1.9139999999999999</v>
      </c>
      <c r="M746" s="240">
        <v>1.4139999999999999</v>
      </c>
      <c r="N746" s="240">
        <v>5.0540000000000003</v>
      </c>
      <c r="O746" s="240">
        <v>3.3370000000000002</v>
      </c>
      <c r="P746" s="240">
        <v>4.7210000000000001</v>
      </c>
      <c r="Q746" s="240">
        <v>39.283000000000001</v>
      </c>
      <c r="R746" s="240">
        <v>20.701000000000001</v>
      </c>
      <c r="S746" s="240">
        <v>49.939</v>
      </c>
      <c r="T746" s="240">
        <v>53.658000000000001</v>
      </c>
      <c r="U746" s="240">
        <v>33.924999999999997</v>
      </c>
      <c r="V746" s="240">
        <v>10.718</v>
      </c>
      <c r="W746" s="240">
        <v>9.1479999999999997</v>
      </c>
      <c r="X746" s="240">
        <v>1.9279999999999999</v>
      </c>
      <c r="Y746" s="240">
        <v>0.33</v>
      </c>
      <c r="Z746" s="240">
        <v>0.45200000000000001</v>
      </c>
      <c r="AA746" s="248">
        <v>0</v>
      </c>
      <c r="AB746" s="93"/>
    </row>
    <row r="747" spans="1:28" ht="19.5" customHeight="1" x14ac:dyDescent="0.15">
      <c r="A747" s="194"/>
      <c r="B747" s="198"/>
      <c r="C747" s="198"/>
      <c r="D747" s="189" t="s">
        <v>161</v>
      </c>
      <c r="E747" s="189" t="s">
        <v>184</v>
      </c>
      <c r="F747" s="240">
        <f t="shared" si="352"/>
        <v>23.07</v>
      </c>
      <c r="G747" s="240">
        <v>0</v>
      </c>
      <c r="H747" s="240">
        <v>18.27</v>
      </c>
      <c r="I747" s="240">
        <v>0</v>
      </c>
      <c r="J747" s="240">
        <v>0</v>
      </c>
      <c r="K747" s="240">
        <v>4.8</v>
      </c>
      <c r="L747" s="240">
        <v>0</v>
      </c>
      <c r="M747" s="240">
        <v>0</v>
      </c>
      <c r="N747" s="240">
        <v>0</v>
      </c>
      <c r="O747" s="240">
        <v>0</v>
      </c>
      <c r="P747" s="240">
        <v>0</v>
      </c>
      <c r="Q747" s="240">
        <v>0</v>
      </c>
      <c r="R747" s="240">
        <v>0</v>
      </c>
      <c r="S747" s="240">
        <v>0</v>
      </c>
      <c r="T747" s="240">
        <v>0</v>
      </c>
      <c r="U747" s="240">
        <v>0</v>
      </c>
      <c r="V747" s="240">
        <v>0</v>
      </c>
      <c r="W747" s="240">
        <v>0</v>
      </c>
      <c r="X747" s="240">
        <v>0</v>
      </c>
      <c r="Y747" s="240">
        <v>0</v>
      </c>
      <c r="Z747" s="240">
        <v>0</v>
      </c>
      <c r="AA747" s="248">
        <v>0</v>
      </c>
      <c r="AB747" s="93"/>
    </row>
    <row r="748" spans="1:28" ht="19.5" customHeight="1" x14ac:dyDescent="0.15">
      <c r="A748" s="194"/>
      <c r="B748" s="198"/>
      <c r="C748" s="198"/>
      <c r="D748" s="198"/>
      <c r="E748" s="189" t="s">
        <v>150</v>
      </c>
      <c r="F748" s="240">
        <f t="shared" si="352"/>
        <v>0.125</v>
      </c>
      <c r="G748" s="240">
        <v>0</v>
      </c>
      <c r="H748" s="240">
        <v>0</v>
      </c>
      <c r="I748" s="240">
        <v>0</v>
      </c>
      <c r="J748" s="240">
        <v>0</v>
      </c>
      <c r="K748" s="240">
        <v>0.125</v>
      </c>
      <c r="L748" s="240">
        <v>0</v>
      </c>
      <c r="M748" s="240">
        <v>0</v>
      </c>
      <c r="N748" s="240">
        <v>0</v>
      </c>
      <c r="O748" s="240">
        <v>0</v>
      </c>
      <c r="P748" s="240">
        <v>0</v>
      </c>
      <c r="Q748" s="240">
        <v>0</v>
      </c>
      <c r="R748" s="240">
        <v>0</v>
      </c>
      <c r="S748" s="240">
        <v>0</v>
      </c>
      <c r="T748" s="240">
        <v>0</v>
      </c>
      <c r="U748" s="240">
        <v>0</v>
      </c>
      <c r="V748" s="240">
        <v>0</v>
      </c>
      <c r="W748" s="240">
        <v>0</v>
      </c>
      <c r="X748" s="240">
        <v>0</v>
      </c>
      <c r="Y748" s="240">
        <v>0</v>
      </c>
      <c r="Z748" s="240">
        <v>0</v>
      </c>
      <c r="AA748" s="248">
        <v>0</v>
      </c>
      <c r="AB748" s="93"/>
    </row>
    <row r="749" spans="1:28" ht="19.5" customHeight="1" x14ac:dyDescent="0.15">
      <c r="A749" s="194"/>
      <c r="B749" s="198"/>
      <c r="C749" s="198" t="s">
        <v>162</v>
      </c>
      <c r="D749" s="189" t="s">
        <v>163</v>
      </c>
      <c r="E749" s="189" t="s">
        <v>184</v>
      </c>
      <c r="F749" s="240">
        <f t="shared" si="352"/>
        <v>3.74</v>
      </c>
      <c r="G749" s="240">
        <v>0</v>
      </c>
      <c r="H749" s="240">
        <v>0</v>
      </c>
      <c r="I749" s="240">
        <v>0</v>
      </c>
      <c r="J749" s="240">
        <v>0</v>
      </c>
      <c r="K749" s="240">
        <v>0</v>
      </c>
      <c r="L749" s="240">
        <v>0</v>
      </c>
      <c r="M749" s="240">
        <v>0.21</v>
      </c>
      <c r="N749" s="240">
        <v>0.31</v>
      </c>
      <c r="O749" s="240">
        <v>0.9</v>
      </c>
      <c r="P749" s="240">
        <v>0.89</v>
      </c>
      <c r="Q749" s="240">
        <v>0.36</v>
      </c>
      <c r="R749" s="240">
        <v>0.54</v>
      </c>
      <c r="S749" s="240">
        <v>0</v>
      </c>
      <c r="T749" s="240">
        <v>0.53</v>
      </c>
      <c r="U749" s="240">
        <v>0</v>
      </c>
      <c r="V749" s="240">
        <v>0</v>
      </c>
      <c r="W749" s="240">
        <v>0</v>
      </c>
      <c r="X749" s="240">
        <v>0</v>
      </c>
      <c r="Y749" s="240">
        <v>0</v>
      </c>
      <c r="Z749" s="240">
        <v>0</v>
      </c>
      <c r="AA749" s="248">
        <v>0</v>
      </c>
      <c r="AB749" s="93"/>
    </row>
    <row r="750" spans="1:28" ht="19.5" customHeight="1" x14ac:dyDescent="0.15">
      <c r="A750" s="194"/>
      <c r="B750" s="198" t="s">
        <v>20</v>
      </c>
      <c r="C750" s="198"/>
      <c r="D750" s="198"/>
      <c r="E750" s="189" t="s">
        <v>150</v>
      </c>
      <c r="F750" s="240">
        <f t="shared" si="352"/>
        <v>0.93</v>
      </c>
      <c r="G750" s="240">
        <v>0</v>
      </c>
      <c r="H750" s="240">
        <v>0</v>
      </c>
      <c r="I750" s="240">
        <v>0</v>
      </c>
      <c r="J750" s="240">
        <v>0</v>
      </c>
      <c r="K750" s="240">
        <v>0</v>
      </c>
      <c r="L750" s="240">
        <v>0</v>
      </c>
      <c r="M750" s="240">
        <v>4.1000000000000002E-2</v>
      </c>
      <c r="N750" s="240">
        <v>6.5000000000000002E-2</v>
      </c>
      <c r="O750" s="240">
        <v>0.20899999999999999</v>
      </c>
      <c r="P750" s="240">
        <v>0.223</v>
      </c>
      <c r="Q750" s="240">
        <v>9.1999999999999998E-2</v>
      </c>
      <c r="R750" s="240">
        <v>0.14599999999999999</v>
      </c>
      <c r="S750" s="240">
        <v>0</v>
      </c>
      <c r="T750" s="240">
        <v>0.154</v>
      </c>
      <c r="U750" s="240">
        <v>0</v>
      </c>
      <c r="V750" s="240">
        <v>0</v>
      </c>
      <c r="W750" s="240">
        <v>0</v>
      </c>
      <c r="X750" s="240">
        <v>0</v>
      </c>
      <c r="Y750" s="240">
        <v>0</v>
      </c>
      <c r="Z750" s="240">
        <v>0</v>
      </c>
      <c r="AA750" s="248">
        <v>0</v>
      </c>
      <c r="AB750" s="93"/>
    </row>
    <row r="751" spans="1:28" ht="19.5" customHeight="1" x14ac:dyDescent="0.15">
      <c r="A751" s="194"/>
      <c r="B751" s="198"/>
      <c r="C751" s="198"/>
      <c r="D751" s="189" t="s">
        <v>164</v>
      </c>
      <c r="E751" s="189" t="s">
        <v>184</v>
      </c>
      <c r="F751" s="240">
        <f t="shared" si="352"/>
        <v>0.28000000000000003</v>
      </c>
      <c r="G751" s="240">
        <v>0</v>
      </c>
      <c r="H751" s="240">
        <v>0</v>
      </c>
      <c r="I751" s="240">
        <v>0</v>
      </c>
      <c r="J751" s="240">
        <v>0</v>
      </c>
      <c r="K751" s="240">
        <v>0</v>
      </c>
      <c r="L751" s="240">
        <v>0</v>
      </c>
      <c r="M751" s="240">
        <v>0.08</v>
      </c>
      <c r="N751" s="240">
        <v>0.2</v>
      </c>
      <c r="O751" s="240">
        <v>0</v>
      </c>
      <c r="P751" s="240">
        <v>0</v>
      </c>
      <c r="Q751" s="240">
        <v>0</v>
      </c>
      <c r="R751" s="240">
        <v>0</v>
      </c>
      <c r="S751" s="240">
        <v>0</v>
      </c>
      <c r="T751" s="240">
        <v>0</v>
      </c>
      <c r="U751" s="240">
        <v>0</v>
      </c>
      <c r="V751" s="240">
        <v>0</v>
      </c>
      <c r="W751" s="240">
        <v>0</v>
      </c>
      <c r="X751" s="240">
        <v>0</v>
      </c>
      <c r="Y751" s="240">
        <v>0</v>
      </c>
      <c r="Z751" s="240">
        <v>0</v>
      </c>
      <c r="AA751" s="248">
        <v>0</v>
      </c>
      <c r="AB751" s="93"/>
    </row>
    <row r="752" spans="1:28" ht="19.5" customHeight="1" x14ac:dyDescent="0.15">
      <c r="A752" s="194" t="s">
        <v>227</v>
      </c>
      <c r="B752" s="198"/>
      <c r="C752" s="198"/>
      <c r="D752" s="198"/>
      <c r="E752" s="189" t="s">
        <v>150</v>
      </c>
      <c r="F752" s="240">
        <f t="shared" si="352"/>
        <v>0.02</v>
      </c>
      <c r="G752" s="240">
        <v>0</v>
      </c>
      <c r="H752" s="240">
        <v>0</v>
      </c>
      <c r="I752" s="240">
        <v>0</v>
      </c>
      <c r="J752" s="240">
        <v>0</v>
      </c>
      <c r="K752" s="240">
        <v>0</v>
      </c>
      <c r="L752" s="240">
        <v>0</v>
      </c>
      <c r="M752" s="240">
        <v>5.0000000000000001E-3</v>
      </c>
      <c r="N752" s="240">
        <v>1.4999999999999999E-2</v>
      </c>
      <c r="O752" s="240">
        <v>0</v>
      </c>
      <c r="P752" s="240">
        <v>0</v>
      </c>
      <c r="Q752" s="240">
        <v>0</v>
      </c>
      <c r="R752" s="240">
        <v>0</v>
      </c>
      <c r="S752" s="240">
        <v>0</v>
      </c>
      <c r="T752" s="240">
        <v>0</v>
      </c>
      <c r="U752" s="240">
        <v>0</v>
      </c>
      <c r="V752" s="240">
        <v>0</v>
      </c>
      <c r="W752" s="240">
        <v>0</v>
      </c>
      <c r="X752" s="240">
        <v>0</v>
      </c>
      <c r="Y752" s="240">
        <v>0</v>
      </c>
      <c r="Z752" s="240">
        <v>0</v>
      </c>
      <c r="AA752" s="248">
        <v>0</v>
      </c>
      <c r="AB752" s="93"/>
    </row>
    <row r="753" spans="1:28" ht="19.5" customHeight="1" x14ac:dyDescent="0.15">
      <c r="A753" s="194"/>
      <c r="B753" s="197"/>
      <c r="C753" s="193" t="s">
        <v>165</v>
      </c>
      <c r="D753" s="188"/>
      <c r="E753" s="189" t="s">
        <v>184</v>
      </c>
      <c r="F753" s="240">
        <f t="shared" si="352"/>
        <v>26.000000000000004</v>
      </c>
      <c r="G753" s="240">
        <v>0</v>
      </c>
      <c r="H753" s="240">
        <v>0</v>
      </c>
      <c r="I753" s="240">
        <v>0</v>
      </c>
      <c r="J753" s="240">
        <v>0</v>
      </c>
      <c r="K753" s="240">
        <v>5.87</v>
      </c>
      <c r="L753" s="240">
        <v>10.75</v>
      </c>
      <c r="M753" s="240">
        <v>2.6</v>
      </c>
      <c r="N753" s="240">
        <v>0.03</v>
      </c>
      <c r="O753" s="240">
        <v>0.15</v>
      </c>
      <c r="P753" s="240">
        <v>3.32</v>
      </c>
      <c r="Q753" s="240">
        <v>0.69</v>
      </c>
      <c r="R753" s="240">
        <v>0</v>
      </c>
      <c r="S753" s="240">
        <v>1.18</v>
      </c>
      <c r="T753" s="240">
        <v>1.41</v>
      </c>
      <c r="U753" s="240">
        <v>0</v>
      </c>
      <c r="V753" s="240">
        <v>0</v>
      </c>
      <c r="W753" s="240">
        <v>0</v>
      </c>
      <c r="X753" s="240">
        <v>0</v>
      </c>
      <c r="Y753" s="240">
        <v>0</v>
      </c>
      <c r="Z753" s="240">
        <v>0</v>
      </c>
      <c r="AA753" s="248">
        <v>0</v>
      </c>
      <c r="AB753" s="93"/>
    </row>
    <row r="754" spans="1:28" ht="19.5" customHeight="1" x14ac:dyDescent="0.15">
      <c r="A754" s="194"/>
      <c r="B754" s="197"/>
      <c r="C754" s="197"/>
      <c r="D754" s="191"/>
      <c r="E754" s="189" t="s">
        <v>150</v>
      </c>
      <c r="F754" s="240">
        <f t="shared" si="352"/>
        <v>2.7819999999999996</v>
      </c>
      <c r="G754" s="240">
        <v>0</v>
      </c>
      <c r="H754" s="240">
        <v>0</v>
      </c>
      <c r="I754" s="240">
        <v>0</v>
      </c>
      <c r="J754" s="240">
        <v>0</v>
      </c>
      <c r="K754" s="240">
        <v>0.41099999999999998</v>
      </c>
      <c r="L754" s="240">
        <v>0.96799999999999997</v>
      </c>
      <c r="M754" s="240">
        <v>0.27200000000000002</v>
      </c>
      <c r="N754" s="240">
        <v>3.0000000000000001E-3</v>
      </c>
      <c r="O754" s="240">
        <v>1.7999999999999999E-2</v>
      </c>
      <c r="P754" s="240">
        <v>0.43099999999999999</v>
      </c>
      <c r="Q754" s="240">
        <v>0.186</v>
      </c>
      <c r="R754" s="240">
        <v>0</v>
      </c>
      <c r="S754" s="240">
        <v>0.28799999999999998</v>
      </c>
      <c r="T754" s="240">
        <v>0.20499999999999999</v>
      </c>
      <c r="U754" s="240">
        <v>0</v>
      </c>
      <c r="V754" s="240">
        <v>0</v>
      </c>
      <c r="W754" s="240">
        <v>0</v>
      </c>
      <c r="X754" s="240">
        <v>0</v>
      </c>
      <c r="Y754" s="240">
        <v>0</v>
      </c>
      <c r="Z754" s="240">
        <v>0</v>
      </c>
      <c r="AA754" s="248">
        <v>0</v>
      </c>
      <c r="AB754" s="93"/>
    </row>
    <row r="755" spans="1:28" ht="19.5" customHeight="1" x14ac:dyDescent="0.15">
      <c r="A755" s="194"/>
      <c r="B755" s="196"/>
      <c r="C755" s="193" t="s">
        <v>152</v>
      </c>
      <c r="D755" s="188"/>
      <c r="E755" s="189" t="s">
        <v>184</v>
      </c>
      <c r="F755" s="240">
        <f t="shared" si="352"/>
        <v>1370.6999999999996</v>
      </c>
      <c r="G755" s="240">
        <f>G757+G767</f>
        <v>0</v>
      </c>
      <c r="H755" s="240">
        <f t="shared" ref="H755:AA755" si="361">H757+H767</f>
        <v>6.01</v>
      </c>
      <c r="I755" s="240">
        <f t="shared" si="361"/>
        <v>1.1100000000000001</v>
      </c>
      <c r="J755" s="240">
        <f t="shared" si="361"/>
        <v>61.09</v>
      </c>
      <c r="K755" s="240">
        <f t="shared" si="361"/>
        <v>2.85</v>
      </c>
      <c r="L755" s="240">
        <f t="shared" si="361"/>
        <v>17.610000000000003</v>
      </c>
      <c r="M755" s="240">
        <f t="shared" si="361"/>
        <v>13.51</v>
      </c>
      <c r="N755" s="240">
        <f t="shared" si="361"/>
        <v>7.92</v>
      </c>
      <c r="O755" s="240">
        <f t="shared" si="361"/>
        <v>21.77</v>
      </c>
      <c r="P755" s="240">
        <f t="shared" si="361"/>
        <v>59.26</v>
      </c>
      <c r="Q755" s="240">
        <f t="shared" si="361"/>
        <v>108.22</v>
      </c>
      <c r="R755" s="240">
        <f t="shared" si="361"/>
        <v>260.86</v>
      </c>
      <c r="S755" s="240">
        <f t="shared" si="361"/>
        <v>408.08</v>
      </c>
      <c r="T755" s="240">
        <f t="shared" si="361"/>
        <v>234.1</v>
      </c>
      <c r="U755" s="240">
        <f t="shared" si="361"/>
        <v>106.59</v>
      </c>
      <c r="V755" s="240">
        <f t="shared" si="361"/>
        <v>47.099999999999994</v>
      </c>
      <c r="W755" s="240">
        <f t="shared" si="361"/>
        <v>9.59</v>
      </c>
      <c r="X755" s="240">
        <f t="shared" si="361"/>
        <v>5.03</v>
      </c>
      <c r="Y755" s="240">
        <f t="shared" si="361"/>
        <v>0</v>
      </c>
      <c r="Z755" s="240">
        <f t="shared" si="361"/>
        <v>0</v>
      </c>
      <c r="AA755" s="248">
        <f t="shared" si="361"/>
        <v>0</v>
      </c>
      <c r="AB755" s="93"/>
    </row>
    <row r="756" spans="1:28" ht="19.5" customHeight="1" x14ac:dyDescent="0.15">
      <c r="A756" s="194"/>
      <c r="B756" s="197"/>
      <c r="C756" s="197"/>
      <c r="D756" s="191"/>
      <c r="E756" s="189" t="s">
        <v>150</v>
      </c>
      <c r="F756" s="240">
        <f t="shared" si="352"/>
        <v>209.03299999999999</v>
      </c>
      <c r="G756" s="240">
        <f>G758+G768</f>
        <v>0</v>
      </c>
      <c r="H756" s="240">
        <f t="shared" ref="H756" si="362">H758+H768</f>
        <v>0</v>
      </c>
      <c r="I756" s="240">
        <f>I758+I768</f>
        <v>2.9000000000000001E-2</v>
      </c>
      <c r="J756" s="240">
        <f t="shared" ref="J756:AA756" si="363">J758+J768</f>
        <v>3.0640000000000001</v>
      </c>
      <c r="K756" s="240">
        <f t="shared" si="363"/>
        <v>0.19900000000000001</v>
      </c>
      <c r="L756" s="240">
        <f t="shared" si="363"/>
        <v>1.611</v>
      </c>
      <c r="M756" s="240">
        <f t="shared" si="363"/>
        <v>1.3639999999999999</v>
      </c>
      <c r="N756" s="240">
        <f t="shared" si="363"/>
        <v>0.98499999999999999</v>
      </c>
      <c r="O756" s="240">
        <f t="shared" si="363"/>
        <v>2.82</v>
      </c>
      <c r="P756" s="240">
        <f t="shared" si="363"/>
        <v>8.2229999999999901</v>
      </c>
      <c r="Q756" s="240">
        <f t="shared" si="363"/>
        <v>16.347999999999999</v>
      </c>
      <c r="R756" s="240">
        <f t="shared" si="363"/>
        <v>42.863</v>
      </c>
      <c r="S756" s="240">
        <f t="shared" si="363"/>
        <v>65.664999999999893</v>
      </c>
      <c r="T756" s="240">
        <f t="shared" si="363"/>
        <v>37.253000000000092</v>
      </c>
      <c r="U756" s="240">
        <f t="shared" si="363"/>
        <v>17.356000000000002</v>
      </c>
      <c r="V756" s="240">
        <f t="shared" si="363"/>
        <v>8.8979999999999997</v>
      </c>
      <c r="W756" s="240">
        <f t="shared" si="363"/>
        <v>1.6159999999999999</v>
      </c>
      <c r="X756" s="240">
        <f t="shared" si="363"/>
        <v>0.73899999999999999</v>
      </c>
      <c r="Y756" s="240">
        <f t="shared" si="363"/>
        <v>0</v>
      </c>
      <c r="Z756" s="240">
        <f t="shared" si="363"/>
        <v>0</v>
      </c>
      <c r="AA756" s="248">
        <f t="shared" si="363"/>
        <v>0</v>
      </c>
      <c r="AB756" s="93"/>
    </row>
    <row r="757" spans="1:28" ht="19.5" customHeight="1" x14ac:dyDescent="0.15">
      <c r="A757" s="194"/>
      <c r="B757" s="198" t="s">
        <v>94</v>
      </c>
      <c r="C757" s="189"/>
      <c r="D757" s="189" t="s">
        <v>153</v>
      </c>
      <c r="E757" s="189" t="s">
        <v>184</v>
      </c>
      <c r="F757" s="240">
        <f t="shared" si="352"/>
        <v>225.14</v>
      </c>
      <c r="G757" s="240">
        <f>SUM(G759,G761,G763,G765)</f>
        <v>0</v>
      </c>
      <c r="H757" s="240">
        <f t="shared" ref="H757" si="364">SUM(H759,H761,H763,H765)</f>
        <v>0</v>
      </c>
      <c r="I757" s="240">
        <f>SUM(I759,I761,I763,I765)</f>
        <v>0</v>
      </c>
      <c r="J757" s="240">
        <f t="shared" ref="J757:AA757" si="365">SUM(J759,J761,J763,J765)</f>
        <v>0</v>
      </c>
      <c r="K757" s="240">
        <f t="shared" si="365"/>
        <v>0</v>
      </c>
      <c r="L757" s="240">
        <f t="shared" si="365"/>
        <v>0.76</v>
      </c>
      <c r="M757" s="240">
        <f t="shared" si="365"/>
        <v>0.8600000000000001</v>
      </c>
      <c r="N757" s="240">
        <f t="shared" si="365"/>
        <v>2.36</v>
      </c>
      <c r="O757" s="240">
        <f t="shared" si="365"/>
        <v>3.48</v>
      </c>
      <c r="P757" s="240">
        <f t="shared" si="365"/>
        <v>7.8</v>
      </c>
      <c r="Q757" s="240">
        <f t="shared" si="365"/>
        <v>14.91</v>
      </c>
      <c r="R757" s="240">
        <f t="shared" si="365"/>
        <v>58.88</v>
      </c>
      <c r="S757" s="240">
        <f t="shared" si="365"/>
        <v>68.12</v>
      </c>
      <c r="T757" s="240">
        <f t="shared" si="365"/>
        <v>29.38</v>
      </c>
      <c r="U757" s="240">
        <f t="shared" si="365"/>
        <v>19.190000000000001</v>
      </c>
      <c r="V757" s="240">
        <f t="shared" si="365"/>
        <v>17.579999999999998</v>
      </c>
      <c r="W757" s="240">
        <f t="shared" si="365"/>
        <v>1.82</v>
      </c>
      <c r="X757" s="240">
        <f t="shared" si="365"/>
        <v>0</v>
      </c>
      <c r="Y757" s="240">
        <f t="shared" si="365"/>
        <v>0</v>
      </c>
      <c r="Z757" s="240">
        <f t="shared" si="365"/>
        <v>0</v>
      </c>
      <c r="AA757" s="252">
        <f t="shared" si="365"/>
        <v>0</v>
      </c>
      <c r="AB757" s="93"/>
    </row>
    <row r="758" spans="1:28" ht="19.5" customHeight="1" x14ac:dyDescent="0.15">
      <c r="A758" s="194"/>
      <c r="B758" s="198"/>
      <c r="C758" s="198" t="s">
        <v>10</v>
      </c>
      <c r="D758" s="198"/>
      <c r="E758" s="189" t="s">
        <v>150</v>
      </c>
      <c r="F758" s="240">
        <f t="shared" si="352"/>
        <v>52.834999999999987</v>
      </c>
      <c r="G758" s="240">
        <f>SUM(G760,G762,G764,G766)</f>
        <v>0</v>
      </c>
      <c r="H758" s="240">
        <f t="shared" ref="H758:AA758" si="366">SUM(H760,H762,H764,H766)</f>
        <v>0</v>
      </c>
      <c r="I758" s="240">
        <f t="shared" si="366"/>
        <v>0</v>
      </c>
      <c r="J758" s="240">
        <f t="shared" si="366"/>
        <v>0</v>
      </c>
      <c r="K758" s="240">
        <f t="shared" si="366"/>
        <v>0</v>
      </c>
      <c r="L758" s="240">
        <f t="shared" si="366"/>
        <v>9.0999999999999998E-2</v>
      </c>
      <c r="M758" s="240">
        <f t="shared" si="366"/>
        <v>9.9000000000000005E-2</v>
      </c>
      <c r="N758" s="240">
        <f t="shared" si="366"/>
        <v>0.375</v>
      </c>
      <c r="O758" s="240">
        <f t="shared" si="366"/>
        <v>0.626</v>
      </c>
      <c r="P758" s="240">
        <f t="shared" si="366"/>
        <v>1.548</v>
      </c>
      <c r="Q758" s="240">
        <f t="shared" si="366"/>
        <v>3.286</v>
      </c>
      <c r="R758" s="240">
        <f t="shared" si="366"/>
        <v>13.541</v>
      </c>
      <c r="S758" s="240">
        <f t="shared" si="366"/>
        <v>16.343999999999998</v>
      </c>
      <c r="T758" s="240">
        <f t="shared" si="366"/>
        <v>7.3739999999999899</v>
      </c>
      <c r="U758" s="240">
        <f t="shared" si="366"/>
        <v>4.508</v>
      </c>
      <c r="V758" s="240">
        <f t="shared" si="366"/>
        <v>4.569</v>
      </c>
      <c r="W758" s="240">
        <f t="shared" si="366"/>
        <v>0.47399999999999998</v>
      </c>
      <c r="X758" s="240">
        <f t="shared" si="366"/>
        <v>0</v>
      </c>
      <c r="Y758" s="240">
        <f t="shared" si="366"/>
        <v>0</v>
      </c>
      <c r="Z758" s="240">
        <f t="shared" si="366"/>
        <v>0</v>
      </c>
      <c r="AA758" s="248">
        <f t="shared" si="366"/>
        <v>0</v>
      </c>
      <c r="AB758" s="93"/>
    </row>
    <row r="759" spans="1:28" ht="19.5" customHeight="1" x14ac:dyDescent="0.15">
      <c r="A759" s="194"/>
      <c r="B759" s="198"/>
      <c r="C759" s="198"/>
      <c r="D759" s="189" t="s">
        <v>157</v>
      </c>
      <c r="E759" s="189" t="s">
        <v>184</v>
      </c>
      <c r="F759" s="240">
        <f t="shared" si="352"/>
        <v>0.6</v>
      </c>
      <c r="G759" s="240">
        <v>0</v>
      </c>
      <c r="H759" s="240">
        <v>0</v>
      </c>
      <c r="I759" s="240">
        <v>0</v>
      </c>
      <c r="J759" s="240">
        <v>0</v>
      </c>
      <c r="K759" s="240">
        <v>0</v>
      </c>
      <c r="L759" s="240">
        <v>0</v>
      </c>
      <c r="M759" s="240">
        <v>0.52</v>
      </c>
      <c r="N759" s="240">
        <v>0</v>
      </c>
      <c r="O759" s="240">
        <v>0</v>
      </c>
      <c r="P759" s="240">
        <v>0</v>
      </c>
      <c r="Q759" s="240">
        <v>0</v>
      </c>
      <c r="R759" s="240">
        <v>0</v>
      </c>
      <c r="S759" s="240">
        <v>0.08</v>
      </c>
      <c r="T759" s="240">
        <v>0</v>
      </c>
      <c r="U759" s="240">
        <v>0</v>
      </c>
      <c r="V759" s="240">
        <v>0</v>
      </c>
      <c r="W759" s="240">
        <v>0</v>
      </c>
      <c r="X759" s="240">
        <v>0</v>
      </c>
      <c r="Y759" s="240">
        <v>0</v>
      </c>
      <c r="Z759" s="240">
        <v>0</v>
      </c>
      <c r="AA759" s="248">
        <v>0</v>
      </c>
      <c r="AB759" s="93"/>
    </row>
    <row r="760" spans="1:28" ht="19.5" customHeight="1" x14ac:dyDescent="0.15">
      <c r="A760" s="194"/>
      <c r="B760" s="198"/>
      <c r="C760" s="198"/>
      <c r="D760" s="198"/>
      <c r="E760" s="189" t="s">
        <v>150</v>
      </c>
      <c r="F760" s="240">
        <f t="shared" si="352"/>
        <v>6.9999999999999993E-2</v>
      </c>
      <c r="G760" s="240">
        <v>0</v>
      </c>
      <c r="H760" s="240">
        <v>0</v>
      </c>
      <c r="I760" s="240">
        <v>0</v>
      </c>
      <c r="J760" s="240">
        <v>0</v>
      </c>
      <c r="K760" s="240">
        <v>0</v>
      </c>
      <c r="L760" s="240">
        <v>0</v>
      </c>
      <c r="M760" s="240">
        <v>5.0999999999999997E-2</v>
      </c>
      <c r="N760" s="240">
        <v>0</v>
      </c>
      <c r="O760" s="240">
        <v>0</v>
      </c>
      <c r="P760" s="240">
        <v>0</v>
      </c>
      <c r="Q760" s="240">
        <v>0</v>
      </c>
      <c r="R760" s="240">
        <v>0</v>
      </c>
      <c r="S760" s="240">
        <v>1.9E-2</v>
      </c>
      <c r="T760" s="240">
        <v>0</v>
      </c>
      <c r="U760" s="240">
        <v>0</v>
      </c>
      <c r="V760" s="240">
        <v>0</v>
      </c>
      <c r="W760" s="240">
        <v>0</v>
      </c>
      <c r="X760" s="240">
        <v>0</v>
      </c>
      <c r="Y760" s="240">
        <v>0</v>
      </c>
      <c r="Z760" s="240">
        <v>0</v>
      </c>
      <c r="AA760" s="248">
        <v>0</v>
      </c>
      <c r="AB760" s="93"/>
    </row>
    <row r="761" spans="1:28" ht="19.5" customHeight="1" x14ac:dyDescent="0.15">
      <c r="A761" s="194"/>
      <c r="B761" s="198" t="s">
        <v>65</v>
      </c>
      <c r="C761" s="198" t="s">
        <v>159</v>
      </c>
      <c r="D761" s="189" t="s">
        <v>160</v>
      </c>
      <c r="E761" s="189" t="s">
        <v>184</v>
      </c>
      <c r="F761" s="240">
        <f t="shared" si="352"/>
        <v>224.53999999999996</v>
      </c>
      <c r="G761" s="240">
        <v>0</v>
      </c>
      <c r="H761" s="240">
        <v>0</v>
      </c>
      <c r="I761" s="240">
        <v>0</v>
      </c>
      <c r="J761" s="240">
        <v>0</v>
      </c>
      <c r="K761" s="240">
        <v>0</v>
      </c>
      <c r="L761" s="240">
        <v>0.76</v>
      </c>
      <c r="M761" s="240">
        <v>0.34</v>
      </c>
      <c r="N761" s="240">
        <v>2.36</v>
      </c>
      <c r="O761" s="240">
        <v>3.48</v>
      </c>
      <c r="P761" s="240">
        <v>7.8</v>
      </c>
      <c r="Q761" s="240">
        <v>14.91</v>
      </c>
      <c r="R761" s="240">
        <v>58.88</v>
      </c>
      <c r="S761" s="240">
        <v>68.040000000000006</v>
      </c>
      <c r="T761" s="240">
        <v>29.38</v>
      </c>
      <c r="U761" s="240">
        <v>19.190000000000001</v>
      </c>
      <c r="V761" s="240">
        <v>17.579999999999998</v>
      </c>
      <c r="W761" s="240">
        <v>1.82</v>
      </c>
      <c r="X761" s="240">
        <v>0</v>
      </c>
      <c r="Y761" s="240">
        <v>0</v>
      </c>
      <c r="Z761" s="240">
        <v>0</v>
      </c>
      <c r="AA761" s="248">
        <v>0</v>
      </c>
      <c r="AB761" s="93"/>
    </row>
    <row r="762" spans="1:28" ht="19.5" customHeight="1" x14ac:dyDescent="0.15">
      <c r="A762" s="194"/>
      <c r="B762" s="198"/>
      <c r="C762" s="198"/>
      <c r="D762" s="198"/>
      <c r="E762" s="189" t="s">
        <v>150</v>
      </c>
      <c r="F762" s="240">
        <f t="shared" si="352"/>
        <v>52.764999999999993</v>
      </c>
      <c r="G762" s="240">
        <v>0</v>
      </c>
      <c r="H762" s="240">
        <v>0</v>
      </c>
      <c r="I762" s="240">
        <v>0</v>
      </c>
      <c r="J762" s="240">
        <v>0</v>
      </c>
      <c r="K762" s="240">
        <v>0</v>
      </c>
      <c r="L762" s="240">
        <v>9.0999999999999998E-2</v>
      </c>
      <c r="M762" s="240">
        <v>4.8000000000000001E-2</v>
      </c>
      <c r="N762" s="240">
        <v>0.375</v>
      </c>
      <c r="O762" s="240">
        <v>0.626</v>
      </c>
      <c r="P762" s="240">
        <v>1.548</v>
      </c>
      <c r="Q762" s="240">
        <v>3.286</v>
      </c>
      <c r="R762" s="240">
        <v>13.541</v>
      </c>
      <c r="S762" s="240">
        <v>16.324999999999999</v>
      </c>
      <c r="T762" s="240">
        <v>7.3739999999999899</v>
      </c>
      <c r="U762" s="240">
        <v>4.508</v>
      </c>
      <c r="V762" s="240">
        <v>4.569</v>
      </c>
      <c r="W762" s="240">
        <v>0.47399999999999998</v>
      </c>
      <c r="X762" s="240">
        <v>0</v>
      </c>
      <c r="Y762" s="240">
        <v>0</v>
      </c>
      <c r="Z762" s="240">
        <v>0</v>
      </c>
      <c r="AA762" s="248">
        <v>0</v>
      </c>
      <c r="AB762" s="93"/>
    </row>
    <row r="763" spans="1:28" ht="19.5" customHeight="1" x14ac:dyDescent="0.15">
      <c r="A763" s="194" t="s">
        <v>85</v>
      </c>
      <c r="B763" s="198"/>
      <c r="C763" s="198"/>
      <c r="D763" s="189" t="s">
        <v>166</v>
      </c>
      <c r="E763" s="189" t="s">
        <v>184</v>
      </c>
      <c r="F763" s="240">
        <f t="shared" si="352"/>
        <v>0</v>
      </c>
      <c r="G763" s="240">
        <v>0</v>
      </c>
      <c r="H763" s="240">
        <v>0</v>
      </c>
      <c r="I763" s="240">
        <v>0</v>
      </c>
      <c r="J763" s="240">
        <v>0</v>
      </c>
      <c r="K763" s="240">
        <v>0</v>
      </c>
      <c r="L763" s="240">
        <v>0</v>
      </c>
      <c r="M763" s="240">
        <v>0</v>
      </c>
      <c r="N763" s="240">
        <v>0</v>
      </c>
      <c r="O763" s="240">
        <v>0</v>
      </c>
      <c r="P763" s="240">
        <v>0</v>
      </c>
      <c r="Q763" s="240">
        <v>0</v>
      </c>
      <c r="R763" s="240">
        <v>0</v>
      </c>
      <c r="S763" s="240">
        <v>0</v>
      </c>
      <c r="T763" s="240">
        <v>0</v>
      </c>
      <c r="U763" s="240">
        <v>0</v>
      </c>
      <c r="V763" s="240">
        <v>0</v>
      </c>
      <c r="W763" s="240">
        <v>0</v>
      </c>
      <c r="X763" s="240">
        <v>0</v>
      </c>
      <c r="Y763" s="240">
        <v>0</v>
      </c>
      <c r="Z763" s="240">
        <v>0</v>
      </c>
      <c r="AA763" s="248">
        <v>0</v>
      </c>
      <c r="AB763" s="93"/>
    </row>
    <row r="764" spans="1:28" ht="19.5" customHeight="1" x14ac:dyDescent="0.15">
      <c r="A764" s="194"/>
      <c r="B764" s="198"/>
      <c r="C764" s="198" t="s">
        <v>162</v>
      </c>
      <c r="D764" s="198"/>
      <c r="E764" s="189" t="s">
        <v>150</v>
      </c>
      <c r="F764" s="240">
        <f t="shared" si="352"/>
        <v>0</v>
      </c>
      <c r="G764" s="240">
        <v>0</v>
      </c>
      <c r="H764" s="240">
        <v>0</v>
      </c>
      <c r="I764" s="240">
        <v>0</v>
      </c>
      <c r="J764" s="240">
        <v>0</v>
      </c>
      <c r="K764" s="240">
        <v>0</v>
      </c>
      <c r="L764" s="240">
        <v>0</v>
      </c>
      <c r="M764" s="240">
        <v>0</v>
      </c>
      <c r="N764" s="240">
        <v>0</v>
      </c>
      <c r="O764" s="240">
        <v>0</v>
      </c>
      <c r="P764" s="240">
        <v>0</v>
      </c>
      <c r="Q764" s="240">
        <v>0</v>
      </c>
      <c r="R764" s="240">
        <v>0</v>
      </c>
      <c r="S764" s="240">
        <v>0</v>
      </c>
      <c r="T764" s="240">
        <v>0</v>
      </c>
      <c r="U764" s="240">
        <v>0</v>
      </c>
      <c r="V764" s="240">
        <v>0</v>
      </c>
      <c r="W764" s="240">
        <v>0</v>
      </c>
      <c r="X764" s="240">
        <v>0</v>
      </c>
      <c r="Y764" s="240">
        <v>0</v>
      </c>
      <c r="Z764" s="240">
        <v>0</v>
      </c>
      <c r="AA764" s="248">
        <v>0</v>
      </c>
      <c r="AB764" s="93"/>
    </row>
    <row r="765" spans="1:28" ht="19.5" customHeight="1" x14ac:dyDescent="0.15">
      <c r="A765" s="194"/>
      <c r="B765" s="198" t="s">
        <v>20</v>
      </c>
      <c r="C765" s="198"/>
      <c r="D765" s="189" t="s">
        <v>164</v>
      </c>
      <c r="E765" s="189" t="s">
        <v>184</v>
      </c>
      <c r="F765" s="240">
        <f t="shared" si="352"/>
        <v>0</v>
      </c>
      <c r="G765" s="240">
        <v>0</v>
      </c>
      <c r="H765" s="240">
        <v>0</v>
      </c>
      <c r="I765" s="240">
        <v>0</v>
      </c>
      <c r="J765" s="240">
        <v>0</v>
      </c>
      <c r="K765" s="240">
        <v>0</v>
      </c>
      <c r="L765" s="240">
        <v>0</v>
      </c>
      <c r="M765" s="240">
        <v>0</v>
      </c>
      <c r="N765" s="240">
        <v>0</v>
      </c>
      <c r="O765" s="240">
        <v>0</v>
      </c>
      <c r="P765" s="240">
        <v>0</v>
      </c>
      <c r="Q765" s="240">
        <v>0</v>
      </c>
      <c r="R765" s="240">
        <v>0</v>
      </c>
      <c r="S765" s="240">
        <v>0</v>
      </c>
      <c r="T765" s="240">
        <v>0</v>
      </c>
      <c r="U765" s="240">
        <v>0</v>
      </c>
      <c r="V765" s="240">
        <v>0</v>
      </c>
      <c r="W765" s="240">
        <v>0</v>
      </c>
      <c r="X765" s="240">
        <v>0</v>
      </c>
      <c r="Y765" s="240">
        <v>0</v>
      </c>
      <c r="Z765" s="240">
        <v>0</v>
      </c>
      <c r="AA765" s="248">
        <v>0</v>
      </c>
      <c r="AB765" s="93"/>
    </row>
    <row r="766" spans="1:28" ht="19.5" customHeight="1" x14ac:dyDescent="0.15">
      <c r="A766" s="194"/>
      <c r="B766" s="198"/>
      <c r="C766" s="198"/>
      <c r="D766" s="198"/>
      <c r="E766" s="189" t="s">
        <v>150</v>
      </c>
      <c r="F766" s="240">
        <f t="shared" si="352"/>
        <v>0</v>
      </c>
      <c r="G766" s="240">
        <v>0</v>
      </c>
      <c r="H766" s="240">
        <v>0</v>
      </c>
      <c r="I766" s="240">
        <v>0</v>
      </c>
      <c r="J766" s="240">
        <v>0</v>
      </c>
      <c r="K766" s="240">
        <v>0</v>
      </c>
      <c r="L766" s="240">
        <v>0</v>
      </c>
      <c r="M766" s="240">
        <v>0</v>
      </c>
      <c r="N766" s="240">
        <v>0</v>
      </c>
      <c r="O766" s="240">
        <v>0</v>
      </c>
      <c r="P766" s="240">
        <v>0</v>
      </c>
      <c r="Q766" s="240">
        <v>0</v>
      </c>
      <c r="R766" s="240">
        <v>0</v>
      </c>
      <c r="S766" s="240">
        <v>0</v>
      </c>
      <c r="T766" s="240">
        <v>0</v>
      </c>
      <c r="U766" s="240">
        <v>0</v>
      </c>
      <c r="V766" s="240">
        <v>0</v>
      </c>
      <c r="W766" s="240">
        <v>0</v>
      </c>
      <c r="X766" s="240">
        <v>0</v>
      </c>
      <c r="Y766" s="240">
        <v>0</v>
      </c>
      <c r="Z766" s="240">
        <v>0</v>
      </c>
      <c r="AA766" s="248">
        <v>0</v>
      </c>
      <c r="AB766" s="93"/>
    </row>
    <row r="767" spans="1:28" ht="19.5" customHeight="1" x14ac:dyDescent="0.15">
      <c r="A767" s="194"/>
      <c r="B767" s="197"/>
      <c r="C767" s="193" t="s">
        <v>165</v>
      </c>
      <c r="D767" s="188"/>
      <c r="E767" s="189" t="s">
        <v>184</v>
      </c>
      <c r="F767" s="240">
        <f t="shared" si="352"/>
        <v>1145.56</v>
      </c>
      <c r="G767" s="240">
        <v>0</v>
      </c>
      <c r="H767" s="240">
        <v>6.01</v>
      </c>
      <c r="I767" s="240">
        <v>1.1100000000000001</v>
      </c>
      <c r="J767" s="240">
        <v>61.09</v>
      </c>
      <c r="K767" s="240">
        <v>2.85</v>
      </c>
      <c r="L767" s="240">
        <v>16.850000000000001</v>
      </c>
      <c r="M767" s="240">
        <v>12.65</v>
      </c>
      <c r="N767" s="240">
        <v>5.56</v>
      </c>
      <c r="O767" s="240">
        <v>18.29</v>
      </c>
      <c r="P767" s="240">
        <v>51.46</v>
      </c>
      <c r="Q767" s="240">
        <v>93.31</v>
      </c>
      <c r="R767" s="240">
        <v>201.98</v>
      </c>
      <c r="S767" s="240">
        <v>339.96</v>
      </c>
      <c r="T767" s="240">
        <v>204.72</v>
      </c>
      <c r="U767" s="240">
        <v>87.4</v>
      </c>
      <c r="V767" s="240">
        <v>29.52</v>
      </c>
      <c r="W767" s="240">
        <v>7.77</v>
      </c>
      <c r="X767" s="240">
        <v>5.03</v>
      </c>
      <c r="Y767" s="240">
        <v>0</v>
      </c>
      <c r="Z767" s="240">
        <v>0</v>
      </c>
      <c r="AA767" s="248">
        <v>0</v>
      </c>
      <c r="AB767" s="93"/>
    </row>
    <row r="768" spans="1:28" ht="19.5" customHeight="1" thickBot="1" x14ac:dyDescent="0.2">
      <c r="A768" s="199"/>
      <c r="B768" s="200"/>
      <c r="C768" s="200"/>
      <c r="D768" s="201"/>
      <c r="E768" s="202" t="s">
        <v>150</v>
      </c>
      <c r="F768" s="240">
        <f t="shared" si="352"/>
        <v>156.19800000000001</v>
      </c>
      <c r="G768" s="251">
        <v>0</v>
      </c>
      <c r="H768" s="250">
        <v>0</v>
      </c>
      <c r="I768" s="250">
        <v>2.9000000000000001E-2</v>
      </c>
      <c r="J768" s="250">
        <v>3.0640000000000001</v>
      </c>
      <c r="K768" s="250">
        <v>0.19900000000000001</v>
      </c>
      <c r="L768" s="250">
        <v>1.52</v>
      </c>
      <c r="M768" s="250">
        <v>1.2649999999999999</v>
      </c>
      <c r="N768" s="250">
        <v>0.61</v>
      </c>
      <c r="O768" s="250">
        <v>2.194</v>
      </c>
      <c r="P768" s="250">
        <v>6.6749999999999901</v>
      </c>
      <c r="Q768" s="250">
        <v>13.061999999999999</v>
      </c>
      <c r="R768" s="250">
        <v>29.321999999999999</v>
      </c>
      <c r="S768" s="250">
        <v>49.320999999999898</v>
      </c>
      <c r="T768" s="250">
        <v>29.879000000000101</v>
      </c>
      <c r="U768" s="250">
        <v>12.848000000000001</v>
      </c>
      <c r="V768" s="250">
        <v>4.3289999999999997</v>
      </c>
      <c r="W768" s="250">
        <v>1.1419999999999999</v>
      </c>
      <c r="X768" s="250">
        <v>0.73899999999999999</v>
      </c>
      <c r="Y768" s="250">
        <v>0</v>
      </c>
      <c r="Z768" s="250">
        <v>0</v>
      </c>
      <c r="AA768" s="249">
        <v>0</v>
      </c>
      <c r="AB768" s="93"/>
    </row>
    <row r="769" spans="1:28" ht="19.5" customHeight="1" x14ac:dyDescent="0.15">
      <c r="A769" s="391" t="s">
        <v>119</v>
      </c>
      <c r="B769" s="394" t="s">
        <v>120</v>
      </c>
      <c r="C769" s="395"/>
      <c r="D769" s="396"/>
      <c r="E769" s="198" t="s">
        <v>184</v>
      </c>
      <c r="F769" s="248">
        <f>F770+F771</f>
        <v>36.72</v>
      </c>
    </row>
    <row r="770" spans="1:28" ht="19.5" customHeight="1" x14ac:dyDescent="0.15">
      <c r="A770" s="392"/>
      <c r="B770" s="397" t="s">
        <v>206</v>
      </c>
      <c r="C770" s="398"/>
      <c r="D770" s="399"/>
      <c r="E770" s="189" t="s">
        <v>184</v>
      </c>
      <c r="F770" s="248">
        <v>2.15</v>
      </c>
    </row>
    <row r="771" spans="1:28" ht="19.5" customHeight="1" x14ac:dyDescent="0.15">
      <c r="A771" s="393"/>
      <c r="B771" s="397" t="s">
        <v>207</v>
      </c>
      <c r="C771" s="398"/>
      <c r="D771" s="399"/>
      <c r="E771" s="189" t="s">
        <v>184</v>
      </c>
      <c r="F771" s="248">
        <v>34.57</v>
      </c>
    </row>
    <row r="772" spans="1:28" ht="19.5" customHeight="1" thickBot="1" x14ac:dyDescent="0.2">
      <c r="A772" s="400" t="s">
        <v>205</v>
      </c>
      <c r="B772" s="401"/>
      <c r="C772" s="401"/>
      <c r="D772" s="402"/>
      <c r="E772" s="203" t="s">
        <v>184</v>
      </c>
      <c r="F772" s="247">
        <v>0</v>
      </c>
    </row>
    <row r="774" spans="1:28" ht="19.5" customHeight="1" x14ac:dyDescent="0.15">
      <c r="A774" s="88" t="s">
        <v>387</v>
      </c>
      <c r="F774" s="261" t="s">
        <v>526</v>
      </c>
    </row>
    <row r="775" spans="1:28" ht="19.5" customHeight="1" thickBot="1" x14ac:dyDescent="0.2">
      <c r="A775" s="388" t="s">
        <v>28</v>
      </c>
      <c r="B775" s="390"/>
      <c r="C775" s="390"/>
      <c r="D775" s="390"/>
      <c r="E775" s="390"/>
      <c r="F775" s="390"/>
      <c r="G775" s="390"/>
      <c r="H775" s="390"/>
      <c r="I775" s="390"/>
      <c r="J775" s="390"/>
      <c r="K775" s="390"/>
      <c r="L775" s="390"/>
      <c r="M775" s="390"/>
      <c r="N775" s="390"/>
      <c r="O775" s="390"/>
      <c r="P775" s="390"/>
      <c r="Q775" s="390"/>
      <c r="R775" s="390"/>
      <c r="S775" s="390"/>
      <c r="T775" s="390"/>
      <c r="U775" s="390"/>
      <c r="V775" s="390"/>
      <c r="W775" s="390"/>
      <c r="X775" s="390"/>
      <c r="Y775" s="390"/>
      <c r="Z775" s="390"/>
      <c r="AA775" s="390"/>
    </row>
    <row r="776" spans="1:28" ht="19.5" customHeight="1" x14ac:dyDescent="0.15">
      <c r="A776" s="185" t="s">
        <v>180</v>
      </c>
      <c r="B776" s="186"/>
      <c r="C776" s="186"/>
      <c r="D776" s="186"/>
      <c r="E776" s="186"/>
      <c r="F776" s="90" t="s">
        <v>181</v>
      </c>
      <c r="G776" s="91"/>
      <c r="H776" s="91"/>
      <c r="I776" s="91"/>
      <c r="J776" s="91"/>
      <c r="K776" s="91"/>
      <c r="L776" s="91"/>
      <c r="M776" s="91"/>
      <c r="N776" s="91"/>
      <c r="O776" s="91"/>
      <c r="P776" s="91"/>
      <c r="Q776" s="260"/>
      <c r="R776" s="92"/>
      <c r="S776" s="91"/>
      <c r="T776" s="91"/>
      <c r="U776" s="91"/>
      <c r="V776" s="91"/>
      <c r="W776" s="91"/>
      <c r="X776" s="91"/>
      <c r="Y776" s="91"/>
      <c r="Z776" s="91"/>
      <c r="AA776" s="259" t="s">
        <v>182</v>
      </c>
      <c r="AB776" s="93"/>
    </row>
    <row r="777" spans="1:28" ht="19.5" customHeight="1" x14ac:dyDescent="0.15">
      <c r="A777" s="187" t="s">
        <v>183</v>
      </c>
      <c r="B777" s="188"/>
      <c r="C777" s="188"/>
      <c r="D777" s="188"/>
      <c r="E777" s="189" t="s">
        <v>184</v>
      </c>
      <c r="F777" s="240">
        <f>F779+F813+F816</f>
        <v>7693.1699999999992</v>
      </c>
      <c r="G777" s="256" t="s">
        <v>185</v>
      </c>
      <c r="H777" s="256" t="s">
        <v>186</v>
      </c>
      <c r="I777" s="256" t="s">
        <v>187</v>
      </c>
      <c r="J777" s="256" t="s">
        <v>188</v>
      </c>
      <c r="K777" s="256" t="s">
        <v>228</v>
      </c>
      <c r="L777" s="256" t="s">
        <v>229</v>
      </c>
      <c r="M777" s="256" t="s">
        <v>230</v>
      </c>
      <c r="N777" s="256" t="s">
        <v>231</v>
      </c>
      <c r="O777" s="256" t="s">
        <v>232</v>
      </c>
      <c r="P777" s="256" t="s">
        <v>233</v>
      </c>
      <c r="Q777" s="258" t="s">
        <v>234</v>
      </c>
      <c r="R777" s="257" t="s">
        <v>235</v>
      </c>
      <c r="S777" s="256" t="s">
        <v>236</v>
      </c>
      <c r="T777" s="256" t="s">
        <v>237</v>
      </c>
      <c r="U777" s="256" t="s">
        <v>238</v>
      </c>
      <c r="V777" s="256" t="s">
        <v>239</v>
      </c>
      <c r="W777" s="256" t="s">
        <v>42</v>
      </c>
      <c r="X777" s="256" t="s">
        <v>147</v>
      </c>
      <c r="Y777" s="256" t="s">
        <v>148</v>
      </c>
      <c r="Z777" s="256" t="s">
        <v>149</v>
      </c>
      <c r="AA777" s="253"/>
      <c r="AB777" s="93"/>
    </row>
    <row r="778" spans="1:28" ht="19.5" customHeight="1" x14ac:dyDescent="0.15">
      <c r="A778" s="190"/>
      <c r="B778" s="191"/>
      <c r="C778" s="191"/>
      <c r="D778" s="191"/>
      <c r="E778" s="189" t="s">
        <v>150</v>
      </c>
      <c r="F778" s="240">
        <f>F780</f>
        <v>1957.9700000000014</v>
      </c>
      <c r="G778" s="254"/>
      <c r="H778" s="254"/>
      <c r="I778" s="254"/>
      <c r="J778" s="254"/>
      <c r="K778" s="254"/>
      <c r="L778" s="254"/>
      <c r="M778" s="254"/>
      <c r="N778" s="254"/>
      <c r="O778" s="254"/>
      <c r="P778" s="254"/>
      <c r="Q778" s="255"/>
      <c r="R778" s="94"/>
      <c r="S778" s="254"/>
      <c r="T778" s="254"/>
      <c r="U778" s="254"/>
      <c r="V778" s="254"/>
      <c r="W778" s="254"/>
      <c r="X778" s="254"/>
      <c r="Y778" s="254"/>
      <c r="Z778" s="254"/>
      <c r="AA778" s="253" t="s">
        <v>151</v>
      </c>
      <c r="AB778" s="93"/>
    </row>
    <row r="779" spans="1:28" ht="19.5" customHeight="1" x14ac:dyDescent="0.15">
      <c r="A779" s="192"/>
      <c r="B779" s="193" t="s">
        <v>152</v>
      </c>
      <c r="C779" s="188"/>
      <c r="D779" s="188"/>
      <c r="E779" s="189" t="s">
        <v>184</v>
      </c>
      <c r="F779" s="240">
        <f>SUM(G779:AA779)</f>
        <v>7465.4599999999991</v>
      </c>
      <c r="G779" s="240">
        <f>G781+G799</f>
        <v>8.09</v>
      </c>
      <c r="H779" s="240">
        <f t="shared" ref="H779:AA779" si="367">H781+H799</f>
        <v>104.92000000000002</v>
      </c>
      <c r="I779" s="240">
        <f t="shared" si="367"/>
        <v>113.89999999999999</v>
      </c>
      <c r="J779" s="240">
        <f t="shared" si="367"/>
        <v>95.300000000000011</v>
      </c>
      <c r="K779" s="240">
        <f t="shared" si="367"/>
        <v>87.710000000000008</v>
      </c>
      <c r="L779" s="240">
        <f t="shared" si="367"/>
        <v>233.63</v>
      </c>
      <c r="M779" s="240">
        <f t="shared" si="367"/>
        <v>284.57</v>
      </c>
      <c r="N779" s="240">
        <f t="shared" si="367"/>
        <v>427.59000000000003</v>
      </c>
      <c r="O779" s="240">
        <f t="shared" si="367"/>
        <v>436.72999999999996</v>
      </c>
      <c r="P779" s="240">
        <f t="shared" si="367"/>
        <v>599.66999999999996</v>
      </c>
      <c r="Q779" s="240">
        <f t="shared" si="367"/>
        <v>1044.3599999999999</v>
      </c>
      <c r="R779" s="240">
        <f t="shared" si="367"/>
        <v>1420.49</v>
      </c>
      <c r="S779" s="240">
        <f t="shared" si="367"/>
        <v>1212.44</v>
      </c>
      <c r="T779" s="240">
        <f t="shared" si="367"/>
        <v>774.95</v>
      </c>
      <c r="U779" s="240">
        <f t="shared" si="367"/>
        <v>326.27999999999997</v>
      </c>
      <c r="V779" s="240">
        <f t="shared" si="367"/>
        <v>113.42000000000002</v>
      </c>
      <c r="W779" s="240">
        <f t="shared" si="367"/>
        <v>92.570000000000007</v>
      </c>
      <c r="X779" s="240">
        <f t="shared" si="367"/>
        <v>46.06</v>
      </c>
      <c r="Y779" s="240">
        <f t="shared" si="367"/>
        <v>20.439999999999998</v>
      </c>
      <c r="Z779" s="240">
        <f t="shared" si="367"/>
        <v>13.01</v>
      </c>
      <c r="AA779" s="248">
        <f t="shared" si="367"/>
        <v>9.33</v>
      </c>
      <c r="AB779" s="93"/>
    </row>
    <row r="780" spans="1:28" ht="19.5" customHeight="1" x14ac:dyDescent="0.15">
      <c r="A780" s="194"/>
      <c r="B780" s="195"/>
      <c r="C780" s="191"/>
      <c r="D780" s="191"/>
      <c r="E780" s="189" t="s">
        <v>150</v>
      </c>
      <c r="F780" s="240">
        <f>SUM(G780:AA780)</f>
        <v>1957.9700000000014</v>
      </c>
      <c r="G780" s="240">
        <f>G782+G800</f>
        <v>0</v>
      </c>
      <c r="H780" s="240">
        <f t="shared" ref="H780:AA780" si="368">H782+H800</f>
        <v>1.2E-2</v>
      </c>
      <c r="I780" s="240">
        <f t="shared" si="368"/>
        <v>4.1050000000000004</v>
      </c>
      <c r="J780" s="240">
        <f t="shared" si="368"/>
        <v>8.1560000000000006</v>
      </c>
      <c r="K780" s="240">
        <f t="shared" si="368"/>
        <v>8.8730000000000011</v>
      </c>
      <c r="L780" s="240">
        <f t="shared" si="368"/>
        <v>44.350999999999999</v>
      </c>
      <c r="M780" s="240">
        <f t="shared" si="368"/>
        <v>61.820000000000007</v>
      </c>
      <c r="N780" s="240">
        <f t="shared" si="368"/>
        <v>113.36700000000002</v>
      </c>
      <c r="O780" s="240">
        <f t="shared" si="368"/>
        <v>127.05900000000001</v>
      </c>
      <c r="P780" s="240">
        <f t="shared" si="368"/>
        <v>180.98099999999994</v>
      </c>
      <c r="Q780" s="240">
        <f t="shared" si="368"/>
        <v>320.30700000000115</v>
      </c>
      <c r="R780" s="240">
        <f t="shared" si="368"/>
        <v>407.31600000000003</v>
      </c>
      <c r="S780" s="240">
        <f t="shared" si="368"/>
        <v>303.19800000000015</v>
      </c>
      <c r="T780" s="240">
        <f t="shared" si="368"/>
        <v>194.274</v>
      </c>
      <c r="U780" s="240">
        <f t="shared" si="368"/>
        <v>93.64500000000001</v>
      </c>
      <c r="V780" s="240">
        <f t="shared" si="368"/>
        <v>35.572000000000003</v>
      </c>
      <c r="W780" s="240">
        <f t="shared" si="368"/>
        <v>28.348999999999997</v>
      </c>
      <c r="X780" s="240">
        <f t="shared" si="368"/>
        <v>13.283999999999999</v>
      </c>
      <c r="Y780" s="240">
        <f t="shared" si="368"/>
        <v>6.9319999999999995</v>
      </c>
      <c r="Z780" s="240">
        <f t="shared" si="368"/>
        <v>3.8849999999999998</v>
      </c>
      <c r="AA780" s="248">
        <f t="shared" si="368"/>
        <v>2.484</v>
      </c>
      <c r="AB780" s="93"/>
    </row>
    <row r="781" spans="1:28" ht="19.5" customHeight="1" x14ac:dyDescent="0.15">
      <c r="A781" s="194"/>
      <c r="B781" s="196"/>
      <c r="C781" s="193" t="s">
        <v>152</v>
      </c>
      <c r="D781" s="188"/>
      <c r="E781" s="189" t="s">
        <v>184</v>
      </c>
      <c r="F781" s="240">
        <f t="shared" ref="F781:F812" si="369">SUM(G781:AA781)</f>
        <v>5065.2099999999991</v>
      </c>
      <c r="G781" s="240">
        <f>G783+G797</f>
        <v>8.09</v>
      </c>
      <c r="H781" s="240">
        <f t="shared" ref="H781:J781" si="370">H783+H797</f>
        <v>80.350000000000009</v>
      </c>
      <c r="I781" s="240">
        <f t="shared" si="370"/>
        <v>83.71</v>
      </c>
      <c r="J781" s="240">
        <f t="shared" si="370"/>
        <v>49.13</v>
      </c>
      <c r="K781" s="240">
        <f>K783+K797</f>
        <v>30.29</v>
      </c>
      <c r="L781" s="240">
        <f t="shared" ref="L781:AA781" si="371">L783+L797</f>
        <v>197.05</v>
      </c>
      <c r="M781" s="240">
        <f t="shared" si="371"/>
        <v>225.20000000000002</v>
      </c>
      <c r="N781" s="240">
        <f t="shared" si="371"/>
        <v>375.31</v>
      </c>
      <c r="O781" s="240">
        <f t="shared" si="371"/>
        <v>404.18999999999994</v>
      </c>
      <c r="P781" s="240">
        <f t="shared" si="371"/>
        <v>513.37</v>
      </c>
      <c r="Q781" s="240">
        <f t="shared" si="371"/>
        <v>847.79</v>
      </c>
      <c r="R781" s="240">
        <f t="shared" si="371"/>
        <v>1025.27</v>
      </c>
      <c r="S781" s="240">
        <f t="shared" si="371"/>
        <v>549.75</v>
      </c>
      <c r="T781" s="240">
        <f t="shared" si="371"/>
        <v>339.14000000000004</v>
      </c>
      <c r="U781" s="240">
        <f t="shared" si="371"/>
        <v>165.01999999999998</v>
      </c>
      <c r="V781" s="240">
        <f t="shared" si="371"/>
        <v>78.690000000000012</v>
      </c>
      <c r="W781" s="240">
        <f t="shared" si="371"/>
        <v>43.59</v>
      </c>
      <c r="X781" s="240">
        <f t="shared" si="371"/>
        <v>21.97</v>
      </c>
      <c r="Y781" s="240">
        <f t="shared" si="371"/>
        <v>11.4</v>
      </c>
      <c r="Z781" s="240">
        <f t="shared" si="371"/>
        <v>11.53</v>
      </c>
      <c r="AA781" s="248">
        <f t="shared" si="371"/>
        <v>4.37</v>
      </c>
      <c r="AB781" s="93"/>
    </row>
    <row r="782" spans="1:28" ht="19.5" customHeight="1" x14ac:dyDescent="0.15">
      <c r="A782" s="194"/>
      <c r="B782" s="197"/>
      <c r="C782" s="197"/>
      <c r="D782" s="191"/>
      <c r="E782" s="189" t="s">
        <v>150</v>
      </c>
      <c r="F782" s="240">
        <f t="shared" si="369"/>
        <v>1580.353000000001</v>
      </c>
      <c r="G782" s="240">
        <f>G784+G798</f>
        <v>0</v>
      </c>
      <c r="H782" s="240">
        <f t="shared" ref="H782:AA782" si="372">H784+H798</f>
        <v>1E-3</v>
      </c>
      <c r="I782" s="240">
        <f t="shared" si="372"/>
        <v>3.3410000000000002</v>
      </c>
      <c r="J782" s="240">
        <f t="shared" si="372"/>
        <v>5.8220000000000001</v>
      </c>
      <c r="K782" s="240">
        <f t="shared" si="372"/>
        <v>4.8460000000000001</v>
      </c>
      <c r="L782" s="240">
        <f t="shared" si="372"/>
        <v>40.950000000000003</v>
      </c>
      <c r="M782" s="240">
        <f t="shared" si="372"/>
        <v>55.726000000000006</v>
      </c>
      <c r="N782" s="240">
        <f t="shared" si="372"/>
        <v>107.42500000000001</v>
      </c>
      <c r="O782" s="240">
        <f t="shared" si="372"/>
        <v>122.54900000000001</v>
      </c>
      <c r="P782" s="240">
        <f t="shared" si="372"/>
        <v>168.50099999999998</v>
      </c>
      <c r="Q782" s="240">
        <f t="shared" si="372"/>
        <v>291.46900000000107</v>
      </c>
      <c r="R782" s="240">
        <f t="shared" si="372"/>
        <v>343.42500000000001</v>
      </c>
      <c r="S782" s="240">
        <f t="shared" si="372"/>
        <v>193.51399999999995</v>
      </c>
      <c r="T782" s="240">
        <f t="shared" si="372"/>
        <v>121.077</v>
      </c>
      <c r="U782" s="240">
        <f t="shared" si="372"/>
        <v>59.925000000000004</v>
      </c>
      <c r="V782" s="240">
        <f t="shared" si="372"/>
        <v>28.109000000000002</v>
      </c>
      <c r="W782" s="240">
        <f t="shared" si="372"/>
        <v>16.658999999999999</v>
      </c>
      <c r="X782" s="240">
        <f t="shared" si="372"/>
        <v>7.718</v>
      </c>
      <c r="Y782" s="240">
        <f t="shared" si="372"/>
        <v>4.6019999999999994</v>
      </c>
      <c r="Z782" s="240">
        <f t="shared" si="372"/>
        <v>3.5</v>
      </c>
      <c r="AA782" s="248">
        <f t="shared" si="372"/>
        <v>1.194</v>
      </c>
      <c r="AB782" s="93"/>
    </row>
    <row r="783" spans="1:28" ht="19.5" customHeight="1" x14ac:dyDescent="0.15">
      <c r="A783" s="194"/>
      <c r="B783" s="198"/>
      <c r="C783" s="189"/>
      <c r="D783" s="189" t="s">
        <v>153</v>
      </c>
      <c r="E783" s="189" t="s">
        <v>184</v>
      </c>
      <c r="F783" s="240">
        <f>SUM(G783:AA783)</f>
        <v>5043.7099999999982</v>
      </c>
      <c r="G783" s="240">
        <f>SUM(G785,G787,G789,G791,G793,G795)</f>
        <v>8.09</v>
      </c>
      <c r="H783" s="240">
        <f t="shared" ref="H783" si="373">SUM(H785,H787,H789,H791,H793,H795)</f>
        <v>79.23</v>
      </c>
      <c r="I783" s="240">
        <f>SUM(I785,I787,I789,I791,I793,I795)</f>
        <v>82.71</v>
      </c>
      <c r="J783" s="240">
        <f t="shared" ref="J783" si="374">SUM(J785,J787,J789,J791,J793,J795)</f>
        <v>48.79</v>
      </c>
      <c r="K783" s="240">
        <f>SUM(K785,K787,K789,K791,K793,K795)</f>
        <v>28.45</v>
      </c>
      <c r="L783" s="240">
        <f t="shared" ref="L783:V783" si="375">SUM(L785,L787,L789,L791,L793,L795)</f>
        <v>194.49</v>
      </c>
      <c r="M783" s="240">
        <f t="shared" si="375"/>
        <v>223.65</v>
      </c>
      <c r="N783" s="240">
        <f t="shared" si="375"/>
        <v>375.31</v>
      </c>
      <c r="O783" s="240">
        <f t="shared" si="375"/>
        <v>401.54999999999995</v>
      </c>
      <c r="P783" s="240">
        <f t="shared" si="375"/>
        <v>511.84</v>
      </c>
      <c r="Q783" s="240">
        <f t="shared" si="375"/>
        <v>846.4</v>
      </c>
      <c r="R783" s="240">
        <f t="shared" si="375"/>
        <v>1023.96</v>
      </c>
      <c r="S783" s="240">
        <f t="shared" si="375"/>
        <v>548</v>
      </c>
      <c r="T783" s="240">
        <f t="shared" si="375"/>
        <v>339.14000000000004</v>
      </c>
      <c r="U783" s="240">
        <f t="shared" si="375"/>
        <v>165.01999999999998</v>
      </c>
      <c r="V783" s="240">
        <f t="shared" si="375"/>
        <v>77.210000000000008</v>
      </c>
      <c r="W783" s="240">
        <f>SUM(W785,W787,W789,W791,W793,W795)</f>
        <v>43.59</v>
      </c>
      <c r="X783" s="240">
        <f t="shared" ref="X783:AA783" si="376">SUM(X785,X787,X789,X791,X793,X795)</f>
        <v>18.98</v>
      </c>
      <c r="Y783" s="240">
        <f t="shared" si="376"/>
        <v>11.4</v>
      </c>
      <c r="Z783" s="240">
        <f t="shared" si="376"/>
        <v>11.53</v>
      </c>
      <c r="AA783" s="248">
        <f t="shared" si="376"/>
        <v>4.37</v>
      </c>
      <c r="AB783" s="93"/>
    </row>
    <row r="784" spans="1:28" ht="19.5" customHeight="1" x14ac:dyDescent="0.15">
      <c r="A784" s="194"/>
      <c r="B784" s="198" t="s">
        <v>154</v>
      </c>
      <c r="C784" s="198"/>
      <c r="D784" s="198"/>
      <c r="E784" s="189" t="s">
        <v>150</v>
      </c>
      <c r="F784" s="240">
        <f t="shared" si="369"/>
        <v>1576.9520000000009</v>
      </c>
      <c r="G784" s="240">
        <f>SUM(G786,G788,G790,G792,G794,G796)</f>
        <v>0</v>
      </c>
      <c r="H784" s="240">
        <f t="shared" ref="H784:AA784" si="377">SUM(H786,H788,H790,H792,H794,H796)</f>
        <v>0</v>
      </c>
      <c r="I784" s="240">
        <f t="shared" si="377"/>
        <v>3.3170000000000002</v>
      </c>
      <c r="J784" s="240">
        <f t="shared" si="377"/>
        <v>5.8049999999999997</v>
      </c>
      <c r="K784" s="240">
        <f t="shared" si="377"/>
        <v>4.718</v>
      </c>
      <c r="L784" s="240">
        <f t="shared" si="377"/>
        <v>40.719000000000001</v>
      </c>
      <c r="M784" s="240">
        <f t="shared" si="377"/>
        <v>55.559000000000005</v>
      </c>
      <c r="N784" s="240">
        <f t="shared" si="377"/>
        <v>107.42500000000001</v>
      </c>
      <c r="O784" s="240">
        <f t="shared" si="377"/>
        <v>121.887</v>
      </c>
      <c r="P784" s="240">
        <f t="shared" si="377"/>
        <v>168.35499999999999</v>
      </c>
      <c r="Q784" s="240">
        <f t="shared" si="377"/>
        <v>291.09500000000105</v>
      </c>
      <c r="R784" s="240">
        <f t="shared" si="377"/>
        <v>343.09700000000004</v>
      </c>
      <c r="S784" s="240">
        <f t="shared" si="377"/>
        <v>193.04399999999995</v>
      </c>
      <c r="T784" s="240">
        <f t="shared" si="377"/>
        <v>121.077</v>
      </c>
      <c r="U784" s="240">
        <f t="shared" si="377"/>
        <v>59.925000000000004</v>
      </c>
      <c r="V784" s="240">
        <f t="shared" si="377"/>
        <v>27.695</v>
      </c>
      <c r="W784" s="240">
        <f t="shared" si="377"/>
        <v>16.658999999999999</v>
      </c>
      <c r="X784" s="240">
        <f t="shared" si="377"/>
        <v>7.2789999999999999</v>
      </c>
      <c r="Y784" s="240">
        <f t="shared" si="377"/>
        <v>4.6019999999999994</v>
      </c>
      <c r="Z784" s="240">
        <f t="shared" si="377"/>
        <v>3.5</v>
      </c>
      <c r="AA784" s="248">
        <f t="shared" si="377"/>
        <v>1.194</v>
      </c>
      <c r="AB784" s="93"/>
    </row>
    <row r="785" spans="1:28" ht="19.5" customHeight="1" x14ac:dyDescent="0.15">
      <c r="A785" s="194" t="s">
        <v>155</v>
      </c>
      <c r="B785" s="198"/>
      <c r="C785" s="198" t="s">
        <v>10</v>
      </c>
      <c r="D785" s="189" t="s">
        <v>156</v>
      </c>
      <c r="E785" s="189" t="s">
        <v>184</v>
      </c>
      <c r="F785" s="240">
        <f t="shared" si="369"/>
        <v>4112.5599999999986</v>
      </c>
      <c r="G785" s="240">
        <v>7.95</v>
      </c>
      <c r="H785" s="240">
        <v>65.87</v>
      </c>
      <c r="I785" s="240">
        <v>77.069999999999993</v>
      </c>
      <c r="J785" s="240">
        <v>48.33</v>
      </c>
      <c r="K785" s="240">
        <v>27.51</v>
      </c>
      <c r="L785" s="240">
        <v>193.71</v>
      </c>
      <c r="M785" s="240">
        <v>220.14</v>
      </c>
      <c r="N785" s="240">
        <v>364.16</v>
      </c>
      <c r="O785" s="240">
        <v>361.94</v>
      </c>
      <c r="P785" s="240">
        <v>471.65</v>
      </c>
      <c r="Q785" s="240">
        <v>697.68</v>
      </c>
      <c r="R785" s="240">
        <v>712.97</v>
      </c>
      <c r="S785" s="240">
        <v>402.56</v>
      </c>
      <c r="T785" s="240">
        <v>236.49</v>
      </c>
      <c r="U785" s="240">
        <v>111.35</v>
      </c>
      <c r="V785" s="240">
        <v>48.74</v>
      </c>
      <c r="W785" s="240">
        <v>33.24</v>
      </c>
      <c r="X785" s="240">
        <v>15.17</v>
      </c>
      <c r="Y785" s="240">
        <v>10.94</v>
      </c>
      <c r="Z785" s="240">
        <v>3.35</v>
      </c>
      <c r="AA785" s="248">
        <v>1.74</v>
      </c>
      <c r="AB785" s="93"/>
    </row>
    <row r="786" spans="1:28" ht="19.5" customHeight="1" x14ac:dyDescent="0.15">
      <c r="A786" s="194"/>
      <c r="B786" s="198"/>
      <c r="C786" s="198"/>
      <c r="D786" s="198"/>
      <c r="E786" s="189" t="s">
        <v>150</v>
      </c>
      <c r="F786" s="240">
        <f t="shared" si="369"/>
        <v>1363.9690000000012</v>
      </c>
      <c r="G786" s="240">
        <v>0</v>
      </c>
      <c r="H786" s="240">
        <v>0</v>
      </c>
      <c r="I786" s="240">
        <v>3.3170000000000002</v>
      </c>
      <c r="J786" s="240">
        <v>5.8</v>
      </c>
      <c r="K786" s="240">
        <v>4.6790000000000003</v>
      </c>
      <c r="L786" s="240">
        <v>40.689</v>
      </c>
      <c r="M786" s="240">
        <v>55.09</v>
      </c>
      <c r="N786" s="240">
        <v>105.631</v>
      </c>
      <c r="O786" s="240">
        <v>115.828</v>
      </c>
      <c r="P786" s="240">
        <v>160.315</v>
      </c>
      <c r="Q786" s="240">
        <v>258.18500000000103</v>
      </c>
      <c r="R786" s="240">
        <v>270.82900000000001</v>
      </c>
      <c r="S786" s="240">
        <v>157.02699999999999</v>
      </c>
      <c r="T786" s="240">
        <v>94.492000000000004</v>
      </c>
      <c r="U786" s="240">
        <v>45.679000000000002</v>
      </c>
      <c r="V786" s="240">
        <v>19.983000000000001</v>
      </c>
      <c r="W786" s="240">
        <v>13.631</v>
      </c>
      <c r="X786" s="240">
        <v>6.2210000000000001</v>
      </c>
      <c r="Y786" s="240">
        <v>4.4829999999999997</v>
      </c>
      <c r="Z786" s="240">
        <v>1.373</v>
      </c>
      <c r="AA786" s="248">
        <v>0.71699999999999997</v>
      </c>
      <c r="AB786" s="93"/>
    </row>
    <row r="787" spans="1:28" ht="19.5" customHeight="1" x14ac:dyDescent="0.15">
      <c r="A787" s="194"/>
      <c r="B787" s="198"/>
      <c r="C787" s="198"/>
      <c r="D787" s="189" t="s">
        <v>157</v>
      </c>
      <c r="E787" s="189" t="s">
        <v>184</v>
      </c>
      <c r="F787" s="240">
        <f t="shared" si="369"/>
        <v>776.50000000000011</v>
      </c>
      <c r="G787" s="240">
        <v>0</v>
      </c>
      <c r="H787" s="240">
        <v>0</v>
      </c>
      <c r="I787" s="240">
        <v>0</v>
      </c>
      <c r="J787" s="240">
        <v>0</v>
      </c>
      <c r="K787" s="240">
        <v>0</v>
      </c>
      <c r="L787" s="240">
        <v>0</v>
      </c>
      <c r="M787" s="240">
        <v>2.65</v>
      </c>
      <c r="N787" s="240">
        <v>10.39</v>
      </c>
      <c r="O787" s="240">
        <v>22.09</v>
      </c>
      <c r="P787" s="240">
        <v>35.36</v>
      </c>
      <c r="Q787" s="240">
        <v>143.02000000000001</v>
      </c>
      <c r="R787" s="240">
        <v>286.24</v>
      </c>
      <c r="S787" s="240">
        <v>115.72</v>
      </c>
      <c r="T787" s="240">
        <v>79.97</v>
      </c>
      <c r="U787" s="240">
        <v>45.98</v>
      </c>
      <c r="V787" s="240">
        <v>19.690000000000001</v>
      </c>
      <c r="W787" s="240">
        <v>1.95</v>
      </c>
      <c r="X787" s="240">
        <v>2.17</v>
      </c>
      <c r="Y787" s="240">
        <v>0.46</v>
      </c>
      <c r="Z787" s="240">
        <v>8.18</v>
      </c>
      <c r="AA787" s="248">
        <v>2.63</v>
      </c>
      <c r="AB787" s="93"/>
    </row>
    <row r="788" spans="1:28" ht="19.5" customHeight="1" x14ac:dyDescent="0.15">
      <c r="A788" s="194"/>
      <c r="B788" s="198"/>
      <c r="C788" s="198"/>
      <c r="D788" s="198"/>
      <c r="E788" s="189" t="s">
        <v>150</v>
      </c>
      <c r="F788" s="240">
        <f t="shared" si="369"/>
        <v>178.90800000000002</v>
      </c>
      <c r="G788" s="240">
        <v>0</v>
      </c>
      <c r="H788" s="240">
        <v>0</v>
      </c>
      <c r="I788" s="240">
        <v>0</v>
      </c>
      <c r="J788" s="240">
        <v>0</v>
      </c>
      <c r="K788" s="240">
        <v>0</v>
      </c>
      <c r="L788" s="240">
        <v>0</v>
      </c>
      <c r="M788" s="240">
        <v>0.371</v>
      </c>
      <c r="N788" s="240">
        <v>1.6619999999999999</v>
      </c>
      <c r="O788" s="240">
        <v>3.9319999999999999</v>
      </c>
      <c r="P788" s="240">
        <v>7.0579999999999998</v>
      </c>
      <c r="Q788" s="240">
        <v>31.466000000000001</v>
      </c>
      <c r="R788" s="240">
        <v>65.831000000000003</v>
      </c>
      <c r="S788" s="240">
        <v>27.753</v>
      </c>
      <c r="T788" s="240">
        <v>20.021000000000001</v>
      </c>
      <c r="U788" s="240">
        <v>11.939</v>
      </c>
      <c r="V788" s="240">
        <v>5.0780000000000003</v>
      </c>
      <c r="W788" s="240">
        <v>0.50800000000000001</v>
      </c>
      <c r="X788" s="240">
        <v>0.56599999999999995</v>
      </c>
      <c r="Y788" s="240">
        <v>0.11899999999999999</v>
      </c>
      <c r="Z788" s="240">
        <v>2.1269999999999998</v>
      </c>
      <c r="AA788" s="248">
        <v>0.47699999999999998</v>
      </c>
      <c r="AB788" s="93"/>
    </row>
    <row r="789" spans="1:28" ht="19.5" customHeight="1" x14ac:dyDescent="0.15">
      <c r="A789" s="194"/>
      <c r="B789" s="198" t="s">
        <v>158</v>
      </c>
      <c r="C789" s="198" t="s">
        <v>159</v>
      </c>
      <c r="D789" s="189" t="s">
        <v>160</v>
      </c>
      <c r="E789" s="189" t="s">
        <v>184</v>
      </c>
      <c r="F789" s="240">
        <f>SUM(G789:AA789)</f>
        <v>6.2</v>
      </c>
      <c r="G789" s="240">
        <v>0</v>
      </c>
      <c r="H789" s="240">
        <v>0</v>
      </c>
      <c r="I789" s="240">
        <v>0</v>
      </c>
      <c r="J789" s="240">
        <v>0</v>
      </c>
      <c r="K789" s="240">
        <v>0</v>
      </c>
      <c r="L789" s="240">
        <v>0</v>
      </c>
      <c r="M789" s="240">
        <v>0</v>
      </c>
      <c r="N789" s="240">
        <v>0.56000000000000005</v>
      </c>
      <c r="O789" s="240">
        <v>0</v>
      </c>
      <c r="P789" s="240">
        <v>0.65</v>
      </c>
      <c r="Q789" s="240">
        <v>0</v>
      </c>
      <c r="R789" s="240">
        <v>4.1900000000000004</v>
      </c>
      <c r="S789" s="240">
        <v>0.8</v>
      </c>
      <c r="T789" s="240">
        <v>0</v>
      </c>
      <c r="U789" s="240">
        <v>0</v>
      </c>
      <c r="V789" s="240">
        <v>0</v>
      </c>
      <c r="W789" s="240">
        <v>0</v>
      </c>
      <c r="X789" s="240">
        <v>0</v>
      </c>
      <c r="Y789" s="240">
        <v>0</v>
      </c>
      <c r="Z789" s="240">
        <v>0</v>
      </c>
      <c r="AA789" s="248">
        <v>0</v>
      </c>
      <c r="AB789" s="93"/>
    </row>
    <row r="790" spans="1:28" ht="19.5" customHeight="1" x14ac:dyDescent="0.15">
      <c r="A790" s="194"/>
      <c r="B790" s="198"/>
      <c r="C790" s="198"/>
      <c r="D790" s="198"/>
      <c r="E790" s="189" t="s">
        <v>150</v>
      </c>
      <c r="F790" s="240">
        <f t="shared" si="369"/>
        <v>1.325</v>
      </c>
      <c r="G790" s="240">
        <v>0</v>
      </c>
      <c r="H790" s="240">
        <v>0</v>
      </c>
      <c r="I790" s="240">
        <v>0</v>
      </c>
      <c r="J790" s="240">
        <v>0</v>
      </c>
      <c r="K790" s="240">
        <v>0</v>
      </c>
      <c r="L790" s="240">
        <v>0</v>
      </c>
      <c r="M790" s="240">
        <v>0</v>
      </c>
      <c r="N790" s="240">
        <v>0.09</v>
      </c>
      <c r="O790" s="240">
        <v>0</v>
      </c>
      <c r="P790" s="240">
        <v>0.13</v>
      </c>
      <c r="Q790" s="240">
        <v>0</v>
      </c>
      <c r="R790" s="240">
        <v>0.91300000000000003</v>
      </c>
      <c r="S790" s="240">
        <v>0.192</v>
      </c>
      <c r="T790" s="240">
        <v>0</v>
      </c>
      <c r="U790" s="240">
        <v>0</v>
      </c>
      <c r="V790" s="240">
        <v>0</v>
      </c>
      <c r="W790" s="240">
        <v>0</v>
      </c>
      <c r="X790" s="240">
        <v>0</v>
      </c>
      <c r="Y790" s="240">
        <v>0</v>
      </c>
      <c r="Z790" s="240">
        <v>0</v>
      </c>
      <c r="AA790" s="248">
        <v>0</v>
      </c>
      <c r="AB790" s="93"/>
    </row>
    <row r="791" spans="1:28" ht="19.5" customHeight="1" x14ac:dyDescent="0.15">
      <c r="A791" s="194"/>
      <c r="B791" s="198"/>
      <c r="C791" s="198"/>
      <c r="D791" s="189" t="s">
        <v>161</v>
      </c>
      <c r="E791" s="189" t="s">
        <v>184</v>
      </c>
      <c r="F791" s="240">
        <f t="shared" si="369"/>
        <v>18.710000000000004</v>
      </c>
      <c r="G791" s="240">
        <v>0.14000000000000001</v>
      </c>
      <c r="H791" s="240">
        <v>10.8</v>
      </c>
      <c r="I791" s="240">
        <v>5.64</v>
      </c>
      <c r="J791" s="240">
        <v>0.46</v>
      </c>
      <c r="K791" s="240">
        <v>0.79</v>
      </c>
      <c r="L791" s="240">
        <v>0.78</v>
      </c>
      <c r="M791" s="240">
        <v>0.1</v>
      </c>
      <c r="N791" s="240">
        <v>0</v>
      </c>
      <c r="O791" s="240">
        <v>0</v>
      </c>
      <c r="P791" s="240">
        <v>0</v>
      </c>
      <c r="Q791" s="240">
        <v>0</v>
      </c>
      <c r="R791" s="240">
        <v>0</v>
      </c>
      <c r="S791" s="240">
        <v>0</v>
      </c>
      <c r="T791" s="240">
        <v>0</v>
      </c>
      <c r="U791" s="240">
        <v>0</v>
      </c>
      <c r="V791" s="240">
        <v>0</v>
      </c>
      <c r="W791" s="240">
        <v>0</v>
      </c>
      <c r="X791" s="240">
        <v>0</v>
      </c>
      <c r="Y791" s="240">
        <v>0</v>
      </c>
      <c r="Z791" s="240">
        <v>0</v>
      </c>
      <c r="AA791" s="248">
        <v>0</v>
      </c>
      <c r="AB791" s="93"/>
    </row>
    <row r="792" spans="1:28" ht="19.5" customHeight="1" x14ac:dyDescent="0.15">
      <c r="A792" s="194"/>
      <c r="B792" s="198"/>
      <c r="C792" s="198"/>
      <c r="D792" s="198"/>
      <c r="E792" s="189" t="s">
        <v>150</v>
      </c>
      <c r="F792" s="240">
        <f t="shared" si="369"/>
        <v>0.06</v>
      </c>
      <c r="G792" s="240">
        <v>0</v>
      </c>
      <c r="H792" s="240">
        <v>0</v>
      </c>
      <c r="I792" s="240">
        <v>0</v>
      </c>
      <c r="J792" s="240">
        <v>5.0000000000000001E-3</v>
      </c>
      <c r="K792" s="240">
        <v>1.9E-2</v>
      </c>
      <c r="L792" s="240">
        <v>0.03</v>
      </c>
      <c r="M792" s="240">
        <v>6.0000000000000001E-3</v>
      </c>
      <c r="N792" s="240">
        <v>0</v>
      </c>
      <c r="O792" s="240">
        <v>0</v>
      </c>
      <c r="P792" s="240">
        <v>0</v>
      </c>
      <c r="Q792" s="240">
        <v>0</v>
      </c>
      <c r="R792" s="240">
        <v>0</v>
      </c>
      <c r="S792" s="240">
        <v>0</v>
      </c>
      <c r="T792" s="240">
        <v>0</v>
      </c>
      <c r="U792" s="240">
        <v>0</v>
      </c>
      <c r="V792" s="240">
        <v>0</v>
      </c>
      <c r="W792" s="240">
        <v>0</v>
      </c>
      <c r="X792" s="240">
        <v>0</v>
      </c>
      <c r="Y792" s="240">
        <v>0</v>
      </c>
      <c r="Z792" s="240">
        <v>0</v>
      </c>
      <c r="AA792" s="248">
        <v>0</v>
      </c>
      <c r="AB792" s="93"/>
    </row>
    <row r="793" spans="1:28" ht="19.5" customHeight="1" x14ac:dyDescent="0.15">
      <c r="A793" s="194"/>
      <c r="B793" s="198"/>
      <c r="C793" s="198" t="s">
        <v>162</v>
      </c>
      <c r="D793" s="189" t="s">
        <v>163</v>
      </c>
      <c r="E793" s="189" t="s">
        <v>184</v>
      </c>
      <c r="F793" s="240">
        <f t="shared" si="369"/>
        <v>111.36</v>
      </c>
      <c r="G793" s="240">
        <v>0</v>
      </c>
      <c r="H793" s="240">
        <v>2.56</v>
      </c>
      <c r="I793" s="240">
        <v>0</v>
      </c>
      <c r="J793" s="240">
        <v>0</v>
      </c>
      <c r="K793" s="240">
        <v>0.15</v>
      </c>
      <c r="L793" s="240">
        <v>0</v>
      </c>
      <c r="M793" s="240">
        <v>0.36</v>
      </c>
      <c r="N793" s="240">
        <v>0.2</v>
      </c>
      <c r="O793" s="240">
        <v>2.4</v>
      </c>
      <c r="P793" s="240">
        <v>2.52</v>
      </c>
      <c r="Q793" s="240">
        <v>5.34</v>
      </c>
      <c r="R793" s="240">
        <v>20.16</v>
      </c>
      <c r="S793" s="240">
        <v>28.48</v>
      </c>
      <c r="T793" s="240">
        <v>22.68</v>
      </c>
      <c r="U793" s="240">
        <v>7.69</v>
      </c>
      <c r="V793" s="240">
        <v>8.7799999999999994</v>
      </c>
      <c r="W793" s="240">
        <v>8.4</v>
      </c>
      <c r="X793" s="240">
        <v>1.64</v>
      </c>
      <c r="Y793" s="240">
        <v>0</v>
      </c>
      <c r="Z793" s="240">
        <v>0</v>
      </c>
      <c r="AA793" s="248">
        <v>0</v>
      </c>
      <c r="AB793" s="93"/>
    </row>
    <row r="794" spans="1:28" ht="19.5" customHeight="1" x14ac:dyDescent="0.15">
      <c r="A794" s="194"/>
      <c r="B794" s="198" t="s">
        <v>20</v>
      </c>
      <c r="C794" s="198"/>
      <c r="D794" s="198"/>
      <c r="E794" s="189" t="s">
        <v>150</v>
      </c>
      <c r="F794" s="240">
        <f t="shared" si="369"/>
        <v>30.637999999999987</v>
      </c>
      <c r="G794" s="240">
        <v>0</v>
      </c>
      <c r="H794" s="240">
        <v>0</v>
      </c>
      <c r="I794" s="240">
        <v>0</v>
      </c>
      <c r="J794" s="240">
        <v>0</v>
      </c>
      <c r="K794" s="240">
        <v>0.02</v>
      </c>
      <c r="L794" s="240">
        <v>0</v>
      </c>
      <c r="M794" s="240">
        <v>6.8000000000000005E-2</v>
      </c>
      <c r="N794" s="240">
        <v>4.2000000000000003E-2</v>
      </c>
      <c r="O794" s="240">
        <v>0.55300000000000005</v>
      </c>
      <c r="P794" s="240">
        <v>0.63200000000000001</v>
      </c>
      <c r="Q794" s="240">
        <v>1.3859999999999999</v>
      </c>
      <c r="R794" s="240">
        <v>5.4470000000000001</v>
      </c>
      <c r="S794" s="240">
        <v>7.9729999999999901</v>
      </c>
      <c r="T794" s="240">
        <v>6.5640000000000001</v>
      </c>
      <c r="U794" s="240">
        <v>2.3069999999999999</v>
      </c>
      <c r="V794" s="240">
        <v>2.6339999999999999</v>
      </c>
      <c r="W794" s="240">
        <v>2.52</v>
      </c>
      <c r="X794" s="240">
        <v>0.49199999999999999</v>
      </c>
      <c r="Y794" s="240">
        <v>0</v>
      </c>
      <c r="Z794" s="240">
        <v>0</v>
      </c>
      <c r="AA794" s="248">
        <v>0</v>
      </c>
      <c r="AB794" s="93"/>
    </row>
    <row r="795" spans="1:28" ht="19.5" customHeight="1" x14ac:dyDescent="0.15">
      <c r="A795" s="194"/>
      <c r="B795" s="198"/>
      <c r="C795" s="198"/>
      <c r="D795" s="189" t="s">
        <v>164</v>
      </c>
      <c r="E795" s="189" t="s">
        <v>184</v>
      </c>
      <c r="F795" s="240">
        <f t="shared" si="369"/>
        <v>18.38</v>
      </c>
      <c r="G795" s="240">
        <v>0</v>
      </c>
      <c r="H795" s="240">
        <v>0</v>
      </c>
      <c r="I795" s="240">
        <v>0</v>
      </c>
      <c r="J795" s="240">
        <v>0</v>
      </c>
      <c r="K795" s="240">
        <v>0</v>
      </c>
      <c r="L795" s="240">
        <v>0</v>
      </c>
      <c r="M795" s="240">
        <v>0.4</v>
      </c>
      <c r="N795" s="240">
        <v>0</v>
      </c>
      <c r="O795" s="240">
        <v>15.12</v>
      </c>
      <c r="P795" s="240">
        <v>1.66</v>
      </c>
      <c r="Q795" s="240">
        <v>0.36</v>
      </c>
      <c r="R795" s="240">
        <v>0.4</v>
      </c>
      <c r="S795" s="240">
        <v>0.44</v>
      </c>
      <c r="T795" s="240">
        <v>0</v>
      </c>
      <c r="U795" s="240">
        <v>0</v>
      </c>
      <c r="V795" s="240">
        <v>0</v>
      </c>
      <c r="W795" s="240">
        <v>0</v>
      </c>
      <c r="X795" s="240">
        <v>0</v>
      </c>
      <c r="Y795" s="240">
        <v>0</v>
      </c>
      <c r="Z795" s="240">
        <v>0</v>
      </c>
      <c r="AA795" s="248">
        <v>0</v>
      </c>
      <c r="AB795" s="93"/>
    </row>
    <row r="796" spans="1:28" ht="19.5" customHeight="1" x14ac:dyDescent="0.15">
      <c r="A796" s="194" t="s">
        <v>227</v>
      </c>
      <c r="B796" s="198"/>
      <c r="C796" s="198"/>
      <c r="D796" s="198"/>
      <c r="E796" s="189" t="s">
        <v>150</v>
      </c>
      <c r="F796" s="240">
        <f t="shared" si="369"/>
        <v>2.052</v>
      </c>
      <c r="G796" s="240">
        <v>0</v>
      </c>
      <c r="H796" s="240">
        <v>0</v>
      </c>
      <c r="I796" s="240">
        <v>0</v>
      </c>
      <c r="J796" s="240">
        <v>0</v>
      </c>
      <c r="K796" s="240">
        <v>0</v>
      </c>
      <c r="L796" s="240">
        <v>0</v>
      </c>
      <c r="M796" s="240">
        <v>2.4E-2</v>
      </c>
      <c r="N796" s="240">
        <v>0</v>
      </c>
      <c r="O796" s="240">
        <v>1.5740000000000001</v>
      </c>
      <c r="P796" s="240">
        <v>0.22</v>
      </c>
      <c r="Q796" s="240">
        <v>5.8000000000000003E-2</v>
      </c>
      <c r="R796" s="240">
        <v>7.6999999999999999E-2</v>
      </c>
      <c r="S796" s="240">
        <v>9.9000000000000005E-2</v>
      </c>
      <c r="T796" s="240">
        <v>0</v>
      </c>
      <c r="U796" s="240">
        <v>0</v>
      </c>
      <c r="V796" s="240">
        <v>0</v>
      </c>
      <c r="W796" s="240">
        <v>0</v>
      </c>
      <c r="X796" s="240">
        <v>0</v>
      </c>
      <c r="Y796" s="240">
        <v>0</v>
      </c>
      <c r="Z796" s="240">
        <v>0</v>
      </c>
      <c r="AA796" s="248">
        <v>0</v>
      </c>
      <c r="AB796" s="93"/>
    </row>
    <row r="797" spans="1:28" ht="19.5" customHeight="1" x14ac:dyDescent="0.15">
      <c r="A797" s="194"/>
      <c r="B797" s="197"/>
      <c r="C797" s="193" t="s">
        <v>165</v>
      </c>
      <c r="D797" s="188"/>
      <c r="E797" s="189" t="s">
        <v>184</v>
      </c>
      <c r="F797" s="240">
        <f t="shared" si="369"/>
        <v>21.5</v>
      </c>
      <c r="G797" s="240">
        <v>0</v>
      </c>
      <c r="H797" s="240">
        <v>1.1200000000000001</v>
      </c>
      <c r="I797" s="240">
        <v>1</v>
      </c>
      <c r="J797" s="240">
        <v>0.34</v>
      </c>
      <c r="K797" s="240">
        <v>1.84</v>
      </c>
      <c r="L797" s="240">
        <v>2.56</v>
      </c>
      <c r="M797" s="240">
        <v>1.55</v>
      </c>
      <c r="N797" s="240">
        <v>0</v>
      </c>
      <c r="O797" s="240">
        <v>2.64</v>
      </c>
      <c r="P797" s="240">
        <v>1.53</v>
      </c>
      <c r="Q797" s="240">
        <v>1.39</v>
      </c>
      <c r="R797" s="240">
        <v>1.31</v>
      </c>
      <c r="S797" s="240">
        <v>1.75</v>
      </c>
      <c r="T797" s="240">
        <v>0</v>
      </c>
      <c r="U797" s="240">
        <v>0</v>
      </c>
      <c r="V797" s="240">
        <v>1.48</v>
      </c>
      <c r="W797" s="240">
        <v>0</v>
      </c>
      <c r="X797" s="240">
        <v>2.99</v>
      </c>
      <c r="Y797" s="240">
        <v>0</v>
      </c>
      <c r="Z797" s="240">
        <v>0</v>
      </c>
      <c r="AA797" s="248">
        <v>0</v>
      </c>
      <c r="AB797" s="93"/>
    </row>
    <row r="798" spans="1:28" ht="19.5" customHeight="1" x14ac:dyDescent="0.15">
      <c r="A798" s="194"/>
      <c r="B798" s="197"/>
      <c r="C798" s="197"/>
      <c r="D798" s="191"/>
      <c r="E798" s="189" t="s">
        <v>150</v>
      </c>
      <c r="F798" s="240">
        <f t="shared" si="369"/>
        <v>3.4010000000000002</v>
      </c>
      <c r="G798" s="240">
        <v>0</v>
      </c>
      <c r="H798" s="240">
        <v>1E-3</v>
      </c>
      <c r="I798" s="240">
        <v>2.4E-2</v>
      </c>
      <c r="J798" s="240">
        <v>1.7000000000000001E-2</v>
      </c>
      <c r="K798" s="240">
        <v>0.128</v>
      </c>
      <c r="L798" s="240">
        <v>0.23100000000000001</v>
      </c>
      <c r="M798" s="240">
        <v>0.16700000000000001</v>
      </c>
      <c r="N798" s="240">
        <v>0</v>
      </c>
      <c r="O798" s="240">
        <v>0.66200000000000003</v>
      </c>
      <c r="P798" s="240">
        <v>0.14599999999999999</v>
      </c>
      <c r="Q798" s="240">
        <v>0.374</v>
      </c>
      <c r="R798" s="240">
        <v>0.32800000000000001</v>
      </c>
      <c r="S798" s="240">
        <v>0.47</v>
      </c>
      <c r="T798" s="240">
        <v>0</v>
      </c>
      <c r="U798" s="240">
        <v>0</v>
      </c>
      <c r="V798" s="240">
        <v>0.41399999999999998</v>
      </c>
      <c r="W798" s="240">
        <v>0</v>
      </c>
      <c r="X798" s="240">
        <v>0.439</v>
      </c>
      <c r="Y798" s="240">
        <v>0</v>
      </c>
      <c r="Z798" s="240">
        <v>0</v>
      </c>
      <c r="AA798" s="248">
        <v>0</v>
      </c>
      <c r="AB798" s="93"/>
    </row>
    <row r="799" spans="1:28" ht="19.5" customHeight="1" x14ac:dyDescent="0.15">
      <c r="A799" s="194"/>
      <c r="B799" s="196"/>
      <c r="C799" s="193" t="s">
        <v>152</v>
      </c>
      <c r="D799" s="188"/>
      <c r="E799" s="189" t="s">
        <v>184</v>
      </c>
      <c r="F799" s="240">
        <f t="shared" si="369"/>
        <v>2400.2500000000005</v>
      </c>
      <c r="G799" s="240">
        <f>G801+G811</f>
        <v>0</v>
      </c>
      <c r="H799" s="240">
        <f t="shared" ref="H799:AA799" si="378">H801+H811</f>
        <v>24.57</v>
      </c>
      <c r="I799" s="240">
        <f t="shared" si="378"/>
        <v>30.19</v>
      </c>
      <c r="J799" s="240">
        <f t="shared" si="378"/>
        <v>46.17</v>
      </c>
      <c r="K799" s="240">
        <f t="shared" si="378"/>
        <v>57.42</v>
      </c>
      <c r="L799" s="240">
        <f t="shared" si="378"/>
        <v>36.58</v>
      </c>
      <c r="M799" s="240">
        <f t="shared" si="378"/>
        <v>59.37</v>
      </c>
      <c r="N799" s="240">
        <f t="shared" si="378"/>
        <v>52.28</v>
      </c>
      <c r="O799" s="240">
        <f t="shared" si="378"/>
        <v>32.54</v>
      </c>
      <c r="P799" s="240">
        <f t="shared" si="378"/>
        <v>86.3</v>
      </c>
      <c r="Q799" s="240">
        <f t="shared" si="378"/>
        <v>196.57</v>
      </c>
      <c r="R799" s="240">
        <f t="shared" si="378"/>
        <v>395.21999999999997</v>
      </c>
      <c r="S799" s="240">
        <f t="shared" si="378"/>
        <v>662.69</v>
      </c>
      <c r="T799" s="240">
        <f t="shared" si="378"/>
        <v>435.81</v>
      </c>
      <c r="U799" s="240">
        <f t="shared" si="378"/>
        <v>161.26</v>
      </c>
      <c r="V799" s="240">
        <f t="shared" si="378"/>
        <v>34.730000000000004</v>
      </c>
      <c r="W799" s="240">
        <f t="shared" si="378"/>
        <v>48.980000000000004</v>
      </c>
      <c r="X799" s="240">
        <f t="shared" si="378"/>
        <v>24.09</v>
      </c>
      <c r="Y799" s="240">
        <f t="shared" si="378"/>
        <v>9.0399999999999991</v>
      </c>
      <c r="Z799" s="240">
        <f t="shared" si="378"/>
        <v>1.48</v>
      </c>
      <c r="AA799" s="248">
        <f t="shared" si="378"/>
        <v>4.96</v>
      </c>
      <c r="AB799" s="93"/>
    </row>
    <row r="800" spans="1:28" ht="19.5" customHeight="1" x14ac:dyDescent="0.15">
      <c r="A800" s="194"/>
      <c r="B800" s="197"/>
      <c r="C800" s="197"/>
      <c r="D800" s="191"/>
      <c r="E800" s="189" t="s">
        <v>150</v>
      </c>
      <c r="F800" s="240">
        <f t="shared" si="369"/>
        <v>377.61700000000025</v>
      </c>
      <c r="G800" s="240">
        <f>G802+G812</f>
        <v>0</v>
      </c>
      <c r="H800" s="240">
        <f t="shared" ref="H800" si="379">H802+H812</f>
        <v>1.0999999999999999E-2</v>
      </c>
      <c r="I800" s="240">
        <f>I802+I812</f>
        <v>0.76400000000000001</v>
      </c>
      <c r="J800" s="240">
        <f t="shared" ref="J800:AA800" si="380">J802+J812</f>
        <v>2.3340000000000001</v>
      </c>
      <c r="K800" s="240">
        <f t="shared" si="380"/>
        <v>4.0270000000000001</v>
      </c>
      <c r="L800" s="240">
        <f t="shared" si="380"/>
        <v>3.4009999999999998</v>
      </c>
      <c r="M800" s="240">
        <f t="shared" si="380"/>
        <v>6.0940000000000003</v>
      </c>
      <c r="N800" s="240">
        <f t="shared" si="380"/>
        <v>5.9420000000000002</v>
      </c>
      <c r="O800" s="240">
        <f t="shared" si="380"/>
        <v>4.51</v>
      </c>
      <c r="P800" s="240">
        <f t="shared" si="380"/>
        <v>12.479999999999968</v>
      </c>
      <c r="Q800" s="240">
        <f t="shared" si="380"/>
        <v>28.8380000000001</v>
      </c>
      <c r="R800" s="240">
        <f t="shared" si="380"/>
        <v>63.891000000000005</v>
      </c>
      <c r="S800" s="240">
        <f t="shared" si="380"/>
        <v>109.6840000000002</v>
      </c>
      <c r="T800" s="240">
        <f t="shared" si="380"/>
        <v>73.197000000000003</v>
      </c>
      <c r="U800" s="240">
        <f t="shared" si="380"/>
        <v>33.72</v>
      </c>
      <c r="V800" s="240">
        <f t="shared" si="380"/>
        <v>7.4629999999999992</v>
      </c>
      <c r="W800" s="240">
        <f t="shared" si="380"/>
        <v>11.69</v>
      </c>
      <c r="X800" s="240">
        <f t="shared" si="380"/>
        <v>5.5659999999999998</v>
      </c>
      <c r="Y800" s="240">
        <f t="shared" si="380"/>
        <v>2.33</v>
      </c>
      <c r="Z800" s="240">
        <f t="shared" si="380"/>
        <v>0.38500000000000001</v>
      </c>
      <c r="AA800" s="248">
        <f t="shared" si="380"/>
        <v>1.29</v>
      </c>
      <c r="AB800" s="93"/>
    </row>
    <row r="801" spans="1:28" ht="19.5" customHeight="1" x14ac:dyDescent="0.15">
      <c r="A801" s="194"/>
      <c r="B801" s="198" t="s">
        <v>94</v>
      </c>
      <c r="C801" s="189"/>
      <c r="D801" s="189" t="s">
        <v>153</v>
      </c>
      <c r="E801" s="189" t="s">
        <v>184</v>
      </c>
      <c r="F801" s="240">
        <f t="shared" si="369"/>
        <v>553.86</v>
      </c>
      <c r="G801" s="240">
        <f>SUM(G803,G805,G807,G809)</f>
        <v>0</v>
      </c>
      <c r="H801" s="240">
        <f t="shared" ref="H801" si="381">SUM(H803,H805,H807,H809)</f>
        <v>0</v>
      </c>
      <c r="I801" s="240">
        <f>SUM(I803,I805,I807,I809)</f>
        <v>0</v>
      </c>
      <c r="J801" s="240">
        <f t="shared" ref="J801:AA801" si="382">SUM(J803,J805,J807,J809)</f>
        <v>0</v>
      </c>
      <c r="K801" s="240">
        <f t="shared" si="382"/>
        <v>0</v>
      </c>
      <c r="L801" s="240">
        <f t="shared" si="382"/>
        <v>0</v>
      </c>
      <c r="M801" s="240">
        <f t="shared" si="382"/>
        <v>4</v>
      </c>
      <c r="N801" s="240">
        <f t="shared" si="382"/>
        <v>4.01</v>
      </c>
      <c r="O801" s="240">
        <f t="shared" si="382"/>
        <v>9.92</v>
      </c>
      <c r="P801" s="240">
        <f t="shared" si="382"/>
        <v>17.97</v>
      </c>
      <c r="Q801" s="240">
        <f t="shared" si="382"/>
        <v>16.37</v>
      </c>
      <c r="R801" s="240">
        <f t="shared" si="382"/>
        <v>77.069999999999993</v>
      </c>
      <c r="S801" s="240">
        <f t="shared" si="382"/>
        <v>142.86000000000001</v>
      </c>
      <c r="T801" s="240">
        <f t="shared" si="382"/>
        <v>99.25</v>
      </c>
      <c r="U801" s="240">
        <f t="shared" si="382"/>
        <v>88.62</v>
      </c>
      <c r="V801" s="240">
        <f t="shared" si="382"/>
        <v>20.84</v>
      </c>
      <c r="W801" s="240">
        <f t="shared" si="382"/>
        <v>39.74</v>
      </c>
      <c r="X801" s="240">
        <f t="shared" si="382"/>
        <v>17.91</v>
      </c>
      <c r="Y801" s="240">
        <f t="shared" si="382"/>
        <v>8.86</v>
      </c>
      <c r="Z801" s="240">
        <f t="shared" si="382"/>
        <v>1.48</v>
      </c>
      <c r="AA801" s="252">
        <f t="shared" si="382"/>
        <v>4.96</v>
      </c>
      <c r="AB801" s="93"/>
    </row>
    <row r="802" spans="1:28" ht="19.5" customHeight="1" x14ac:dyDescent="0.15">
      <c r="A802" s="194"/>
      <c r="B802" s="198"/>
      <c r="C802" s="198" t="s">
        <v>10</v>
      </c>
      <c r="D802" s="198"/>
      <c r="E802" s="189" t="s">
        <v>150</v>
      </c>
      <c r="F802" s="240">
        <f t="shared" si="369"/>
        <v>133.66199999999989</v>
      </c>
      <c r="G802" s="240">
        <f>SUM(G804,G806,G808,G810)</f>
        <v>0</v>
      </c>
      <c r="H802" s="240">
        <f t="shared" ref="H802:AA802" si="383">SUM(H804,H806,H808,H810)</f>
        <v>0</v>
      </c>
      <c r="I802" s="240">
        <f t="shared" si="383"/>
        <v>0</v>
      </c>
      <c r="J802" s="240">
        <f t="shared" si="383"/>
        <v>0</v>
      </c>
      <c r="K802" s="240">
        <f t="shared" si="383"/>
        <v>0</v>
      </c>
      <c r="L802" s="240">
        <f t="shared" si="383"/>
        <v>0</v>
      </c>
      <c r="M802" s="240">
        <f t="shared" si="383"/>
        <v>0.55700000000000005</v>
      </c>
      <c r="N802" s="240">
        <f t="shared" si="383"/>
        <v>0.64100000000000001</v>
      </c>
      <c r="O802" s="240">
        <f t="shared" si="383"/>
        <v>1.7869999999999999</v>
      </c>
      <c r="P802" s="240">
        <f t="shared" si="383"/>
        <v>3.5910000000000002</v>
      </c>
      <c r="Q802" s="240">
        <f t="shared" si="383"/>
        <v>3.6040000000000001</v>
      </c>
      <c r="R802" s="240">
        <f t="shared" si="383"/>
        <v>17.754000000000001</v>
      </c>
      <c r="S802" s="240">
        <f t="shared" si="383"/>
        <v>34.285999999999902</v>
      </c>
      <c r="T802" s="240">
        <f t="shared" si="383"/>
        <v>24.018000000000001</v>
      </c>
      <c r="U802" s="240">
        <f t="shared" si="383"/>
        <v>23.039000000000001</v>
      </c>
      <c r="V802" s="240">
        <f t="shared" si="383"/>
        <v>5.4189999999999996</v>
      </c>
      <c r="W802" s="240">
        <f t="shared" si="383"/>
        <v>10.331</v>
      </c>
      <c r="X802" s="240">
        <f t="shared" si="383"/>
        <v>4.657</v>
      </c>
      <c r="Y802" s="240">
        <f t="shared" si="383"/>
        <v>2.3029999999999999</v>
      </c>
      <c r="Z802" s="240">
        <f t="shared" si="383"/>
        <v>0.38500000000000001</v>
      </c>
      <c r="AA802" s="248">
        <f t="shared" si="383"/>
        <v>1.29</v>
      </c>
      <c r="AB802" s="93"/>
    </row>
    <row r="803" spans="1:28" ht="19.5" customHeight="1" x14ac:dyDescent="0.15">
      <c r="A803" s="194"/>
      <c r="B803" s="198"/>
      <c r="C803" s="198"/>
      <c r="D803" s="189" t="s">
        <v>157</v>
      </c>
      <c r="E803" s="189" t="s">
        <v>184</v>
      </c>
      <c r="F803" s="240">
        <f t="shared" si="369"/>
        <v>520.80000000000007</v>
      </c>
      <c r="G803" s="240">
        <v>0</v>
      </c>
      <c r="H803" s="240">
        <v>0</v>
      </c>
      <c r="I803" s="240">
        <v>0</v>
      </c>
      <c r="J803" s="240">
        <v>0</v>
      </c>
      <c r="K803" s="240">
        <v>0</v>
      </c>
      <c r="L803" s="240">
        <v>0</v>
      </c>
      <c r="M803" s="240">
        <v>4</v>
      </c>
      <c r="N803" s="240">
        <v>4.01</v>
      </c>
      <c r="O803" s="240">
        <v>9.92</v>
      </c>
      <c r="P803" s="240">
        <v>17.97</v>
      </c>
      <c r="Q803" s="240">
        <v>14.47</v>
      </c>
      <c r="R803" s="240">
        <v>74.86</v>
      </c>
      <c r="S803" s="240">
        <v>121.79</v>
      </c>
      <c r="T803" s="240">
        <v>91.37</v>
      </c>
      <c r="U803" s="240">
        <v>88.62</v>
      </c>
      <c r="V803" s="240">
        <v>20.84</v>
      </c>
      <c r="W803" s="240">
        <v>39.74</v>
      </c>
      <c r="X803" s="240">
        <v>17.91</v>
      </c>
      <c r="Y803" s="240">
        <v>8.86</v>
      </c>
      <c r="Z803" s="240">
        <v>1.48</v>
      </c>
      <c r="AA803" s="248">
        <v>4.96</v>
      </c>
      <c r="AB803" s="93"/>
    </row>
    <row r="804" spans="1:28" ht="19.5" customHeight="1" x14ac:dyDescent="0.15">
      <c r="A804" s="194"/>
      <c r="B804" s="198"/>
      <c r="C804" s="198"/>
      <c r="D804" s="198"/>
      <c r="E804" s="189" t="s">
        <v>150</v>
      </c>
      <c r="F804" s="240">
        <f t="shared" si="369"/>
        <v>125.7059999999999</v>
      </c>
      <c r="G804" s="240">
        <v>0</v>
      </c>
      <c r="H804" s="240">
        <v>0</v>
      </c>
      <c r="I804" s="240">
        <v>0</v>
      </c>
      <c r="J804" s="240">
        <v>0</v>
      </c>
      <c r="K804" s="240">
        <v>0</v>
      </c>
      <c r="L804" s="240">
        <v>0</v>
      </c>
      <c r="M804" s="240">
        <v>0.55700000000000005</v>
      </c>
      <c r="N804" s="240">
        <v>0.64100000000000001</v>
      </c>
      <c r="O804" s="240">
        <v>1.7869999999999999</v>
      </c>
      <c r="P804" s="240">
        <v>3.5910000000000002</v>
      </c>
      <c r="Q804" s="240">
        <v>3.1859999999999999</v>
      </c>
      <c r="R804" s="240">
        <v>17.247</v>
      </c>
      <c r="S804" s="240">
        <v>29.2259999999999</v>
      </c>
      <c r="T804" s="240">
        <v>22.047000000000001</v>
      </c>
      <c r="U804" s="240">
        <v>23.039000000000001</v>
      </c>
      <c r="V804" s="240">
        <v>5.4189999999999996</v>
      </c>
      <c r="W804" s="240">
        <v>10.331</v>
      </c>
      <c r="X804" s="240">
        <v>4.657</v>
      </c>
      <c r="Y804" s="240">
        <v>2.3029999999999999</v>
      </c>
      <c r="Z804" s="240">
        <v>0.38500000000000001</v>
      </c>
      <c r="AA804" s="248">
        <v>1.29</v>
      </c>
      <c r="AB804" s="93"/>
    </row>
    <row r="805" spans="1:28" ht="19.5" customHeight="1" x14ac:dyDescent="0.15">
      <c r="A805" s="194"/>
      <c r="B805" s="198" t="s">
        <v>65</v>
      </c>
      <c r="C805" s="198" t="s">
        <v>159</v>
      </c>
      <c r="D805" s="189" t="s">
        <v>160</v>
      </c>
      <c r="E805" s="189" t="s">
        <v>184</v>
      </c>
      <c r="F805" s="240">
        <f t="shared" si="369"/>
        <v>33.06</v>
      </c>
      <c r="G805" s="240">
        <v>0</v>
      </c>
      <c r="H805" s="240">
        <v>0</v>
      </c>
      <c r="I805" s="240">
        <v>0</v>
      </c>
      <c r="J805" s="240">
        <v>0</v>
      </c>
      <c r="K805" s="240">
        <v>0</v>
      </c>
      <c r="L805" s="240">
        <v>0</v>
      </c>
      <c r="M805" s="240">
        <v>0</v>
      </c>
      <c r="N805" s="240">
        <v>0</v>
      </c>
      <c r="O805" s="240">
        <v>0</v>
      </c>
      <c r="P805" s="240">
        <v>0</v>
      </c>
      <c r="Q805" s="240">
        <v>1.9</v>
      </c>
      <c r="R805" s="240">
        <v>2.21</v>
      </c>
      <c r="S805" s="240">
        <v>21.07</v>
      </c>
      <c r="T805" s="240">
        <v>7.88</v>
      </c>
      <c r="U805" s="240">
        <v>0</v>
      </c>
      <c r="V805" s="240">
        <v>0</v>
      </c>
      <c r="W805" s="240">
        <v>0</v>
      </c>
      <c r="X805" s="240">
        <v>0</v>
      </c>
      <c r="Y805" s="240">
        <v>0</v>
      </c>
      <c r="Z805" s="240">
        <v>0</v>
      </c>
      <c r="AA805" s="248">
        <v>0</v>
      </c>
      <c r="AB805" s="93"/>
    </row>
    <row r="806" spans="1:28" ht="19.5" customHeight="1" x14ac:dyDescent="0.15">
      <c r="A806" s="194"/>
      <c r="B806" s="198"/>
      <c r="C806" s="198"/>
      <c r="D806" s="198"/>
      <c r="E806" s="189" t="s">
        <v>150</v>
      </c>
      <c r="F806" s="240">
        <f t="shared" si="369"/>
        <v>7.9559999999999995</v>
      </c>
      <c r="G806" s="240">
        <v>0</v>
      </c>
      <c r="H806" s="240">
        <v>0</v>
      </c>
      <c r="I806" s="240">
        <v>0</v>
      </c>
      <c r="J806" s="240">
        <v>0</v>
      </c>
      <c r="K806" s="240">
        <v>0</v>
      </c>
      <c r="L806" s="240">
        <v>0</v>
      </c>
      <c r="M806" s="240">
        <v>0</v>
      </c>
      <c r="N806" s="240">
        <v>0</v>
      </c>
      <c r="O806" s="240">
        <v>0</v>
      </c>
      <c r="P806" s="240">
        <v>0</v>
      </c>
      <c r="Q806" s="240">
        <v>0.41799999999999998</v>
      </c>
      <c r="R806" s="240">
        <v>0.50700000000000001</v>
      </c>
      <c r="S806" s="240">
        <v>5.0599999999999996</v>
      </c>
      <c r="T806" s="240">
        <v>1.9710000000000001</v>
      </c>
      <c r="U806" s="240">
        <v>0</v>
      </c>
      <c r="V806" s="240">
        <v>0</v>
      </c>
      <c r="W806" s="240">
        <v>0</v>
      </c>
      <c r="X806" s="240">
        <v>0</v>
      </c>
      <c r="Y806" s="240">
        <v>0</v>
      </c>
      <c r="Z806" s="240">
        <v>0</v>
      </c>
      <c r="AA806" s="248">
        <v>0</v>
      </c>
      <c r="AB806" s="93"/>
    </row>
    <row r="807" spans="1:28" ht="19.5" customHeight="1" x14ac:dyDescent="0.15">
      <c r="A807" s="194" t="s">
        <v>85</v>
      </c>
      <c r="B807" s="198"/>
      <c r="C807" s="198"/>
      <c r="D807" s="189" t="s">
        <v>166</v>
      </c>
      <c r="E807" s="189" t="s">
        <v>184</v>
      </c>
      <c r="F807" s="240">
        <f t="shared" si="369"/>
        <v>0</v>
      </c>
      <c r="G807" s="240">
        <v>0</v>
      </c>
      <c r="H807" s="240">
        <v>0</v>
      </c>
      <c r="I807" s="240">
        <v>0</v>
      </c>
      <c r="J807" s="240">
        <v>0</v>
      </c>
      <c r="K807" s="240">
        <v>0</v>
      </c>
      <c r="L807" s="240">
        <v>0</v>
      </c>
      <c r="M807" s="240">
        <v>0</v>
      </c>
      <c r="N807" s="240">
        <v>0</v>
      </c>
      <c r="O807" s="240">
        <v>0</v>
      </c>
      <c r="P807" s="240">
        <v>0</v>
      </c>
      <c r="Q807" s="240">
        <v>0</v>
      </c>
      <c r="R807" s="240">
        <v>0</v>
      </c>
      <c r="S807" s="240">
        <v>0</v>
      </c>
      <c r="T807" s="240">
        <v>0</v>
      </c>
      <c r="U807" s="240">
        <v>0</v>
      </c>
      <c r="V807" s="240">
        <v>0</v>
      </c>
      <c r="W807" s="240">
        <v>0</v>
      </c>
      <c r="X807" s="240">
        <v>0</v>
      </c>
      <c r="Y807" s="240">
        <v>0</v>
      </c>
      <c r="Z807" s="240">
        <v>0</v>
      </c>
      <c r="AA807" s="248">
        <v>0</v>
      </c>
      <c r="AB807" s="93"/>
    </row>
    <row r="808" spans="1:28" ht="19.5" customHeight="1" x14ac:dyDescent="0.15">
      <c r="A808" s="194"/>
      <c r="B808" s="198"/>
      <c r="C808" s="198" t="s">
        <v>162</v>
      </c>
      <c r="D808" s="198"/>
      <c r="E808" s="189" t="s">
        <v>150</v>
      </c>
      <c r="F808" s="240">
        <f t="shared" si="369"/>
        <v>0</v>
      </c>
      <c r="G808" s="240">
        <v>0</v>
      </c>
      <c r="H808" s="240">
        <v>0</v>
      </c>
      <c r="I808" s="240">
        <v>0</v>
      </c>
      <c r="J808" s="240">
        <v>0</v>
      </c>
      <c r="K808" s="240">
        <v>0</v>
      </c>
      <c r="L808" s="240">
        <v>0</v>
      </c>
      <c r="M808" s="240">
        <v>0</v>
      </c>
      <c r="N808" s="240">
        <v>0</v>
      </c>
      <c r="O808" s="240">
        <v>0</v>
      </c>
      <c r="P808" s="240">
        <v>0</v>
      </c>
      <c r="Q808" s="240">
        <v>0</v>
      </c>
      <c r="R808" s="240">
        <v>0</v>
      </c>
      <c r="S808" s="240">
        <v>0</v>
      </c>
      <c r="T808" s="240">
        <v>0</v>
      </c>
      <c r="U808" s="240">
        <v>0</v>
      </c>
      <c r="V808" s="240">
        <v>0</v>
      </c>
      <c r="W808" s="240">
        <v>0</v>
      </c>
      <c r="X808" s="240">
        <v>0</v>
      </c>
      <c r="Y808" s="240">
        <v>0</v>
      </c>
      <c r="Z808" s="240">
        <v>0</v>
      </c>
      <c r="AA808" s="248">
        <v>0</v>
      </c>
      <c r="AB808" s="93"/>
    </row>
    <row r="809" spans="1:28" ht="19.5" customHeight="1" x14ac:dyDescent="0.15">
      <c r="A809" s="194"/>
      <c r="B809" s="198" t="s">
        <v>20</v>
      </c>
      <c r="C809" s="198"/>
      <c r="D809" s="189" t="s">
        <v>164</v>
      </c>
      <c r="E809" s="189" t="s">
        <v>184</v>
      </c>
      <c r="F809" s="240">
        <f t="shared" si="369"/>
        <v>0</v>
      </c>
      <c r="G809" s="240">
        <v>0</v>
      </c>
      <c r="H809" s="240">
        <v>0</v>
      </c>
      <c r="I809" s="240">
        <v>0</v>
      </c>
      <c r="J809" s="240">
        <v>0</v>
      </c>
      <c r="K809" s="240">
        <v>0</v>
      </c>
      <c r="L809" s="240">
        <v>0</v>
      </c>
      <c r="M809" s="240">
        <v>0</v>
      </c>
      <c r="N809" s="240">
        <v>0</v>
      </c>
      <c r="O809" s="240">
        <v>0</v>
      </c>
      <c r="P809" s="240">
        <v>0</v>
      </c>
      <c r="Q809" s="240">
        <v>0</v>
      </c>
      <c r="R809" s="240">
        <v>0</v>
      </c>
      <c r="S809" s="240">
        <v>0</v>
      </c>
      <c r="T809" s="240">
        <v>0</v>
      </c>
      <c r="U809" s="240">
        <v>0</v>
      </c>
      <c r="V809" s="240">
        <v>0</v>
      </c>
      <c r="W809" s="240">
        <v>0</v>
      </c>
      <c r="X809" s="240">
        <v>0</v>
      </c>
      <c r="Y809" s="240">
        <v>0</v>
      </c>
      <c r="Z809" s="240">
        <v>0</v>
      </c>
      <c r="AA809" s="248">
        <v>0</v>
      </c>
      <c r="AB809" s="93"/>
    </row>
    <row r="810" spans="1:28" ht="19.5" customHeight="1" x14ac:dyDescent="0.15">
      <c r="A810" s="194"/>
      <c r="B810" s="198"/>
      <c r="C810" s="198"/>
      <c r="D810" s="198"/>
      <c r="E810" s="189" t="s">
        <v>150</v>
      </c>
      <c r="F810" s="240">
        <f t="shared" si="369"/>
        <v>0</v>
      </c>
      <c r="G810" s="240">
        <v>0</v>
      </c>
      <c r="H810" s="240">
        <v>0</v>
      </c>
      <c r="I810" s="240">
        <v>0</v>
      </c>
      <c r="J810" s="240">
        <v>0</v>
      </c>
      <c r="K810" s="240">
        <v>0</v>
      </c>
      <c r="L810" s="240">
        <v>0</v>
      </c>
      <c r="M810" s="240">
        <v>0</v>
      </c>
      <c r="N810" s="240">
        <v>0</v>
      </c>
      <c r="O810" s="240">
        <v>0</v>
      </c>
      <c r="P810" s="240">
        <v>0</v>
      </c>
      <c r="Q810" s="240">
        <v>0</v>
      </c>
      <c r="R810" s="240">
        <v>0</v>
      </c>
      <c r="S810" s="240">
        <v>0</v>
      </c>
      <c r="T810" s="240">
        <v>0</v>
      </c>
      <c r="U810" s="240">
        <v>0</v>
      </c>
      <c r="V810" s="240">
        <v>0</v>
      </c>
      <c r="W810" s="240">
        <v>0</v>
      </c>
      <c r="X810" s="240">
        <v>0</v>
      </c>
      <c r="Y810" s="240">
        <v>0</v>
      </c>
      <c r="Z810" s="240">
        <v>0</v>
      </c>
      <c r="AA810" s="248">
        <v>0</v>
      </c>
      <c r="AB810" s="93"/>
    </row>
    <row r="811" spans="1:28" ht="19.5" customHeight="1" x14ac:dyDescent="0.15">
      <c r="A811" s="194"/>
      <c r="B811" s="197"/>
      <c r="C811" s="193" t="s">
        <v>165</v>
      </c>
      <c r="D811" s="188"/>
      <c r="E811" s="189" t="s">
        <v>184</v>
      </c>
      <c r="F811" s="240">
        <f t="shared" si="369"/>
        <v>1846.3900000000003</v>
      </c>
      <c r="G811" s="240">
        <v>0</v>
      </c>
      <c r="H811" s="240">
        <v>24.57</v>
      </c>
      <c r="I811" s="240">
        <v>30.19</v>
      </c>
      <c r="J811" s="240">
        <v>46.17</v>
      </c>
      <c r="K811" s="240">
        <v>57.42</v>
      </c>
      <c r="L811" s="240">
        <v>36.58</v>
      </c>
      <c r="M811" s="240">
        <v>55.37</v>
      </c>
      <c r="N811" s="240">
        <v>48.27</v>
      </c>
      <c r="O811" s="240">
        <v>22.62</v>
      </c>
      <c r="P811" s="240">
        <v>68.33</v>
      </c>
      <c r="Q811" s="240">
        <v>180.2</v>
      </c>
      <c r="R811" s="240">
        <v>318.14999999999998</v>
      </c>
      <c r="S811" s="240">
        <v>519.83000000000004</v>
      </c>
      <c r="T811" s="240">
        <v>336.56</v>
      </c>
      <c r="U811" s="240">
        <v>72.64</v>
      </c>
      <c r="V811" s="240">
        <v>13.89</v>
      </c>
      <c r="W811" s="240">
        <v>9.24</v>
      </c>
      <c r="X811" s="240">
        <v>6.18</v>
      </c>
      <c r="Y811" s="240">
        <v>0.18</v>
      </c>
      <c r="Z811" s="240">
        <v>0</v>
      </c>
      <c r="AA811" s="248">
        <v>0</v>
      </c>
      <c r="AB811" s="93"/>
    </row>
    <row r="812" spans="1:28" ht="19.5" customHeight="1" thickBot="1" x14ac:dyDescent="0.2">
      <c r="A812" s="199"/>
      <c r="B812" s="200"/>
      <c r="C812" s="200"/>
      <c r="D812" s="201"/>
      <c r="E812" s="202" t="s">
        <v>150</v>
      </c>
      <c r="F812" s="240">
        <f t="shared" si="369"/>
        <v>243.95500000000038</v>
      </c>
      <c r="G812" s="251">
        <v>0</v>
      </c>
      <c r="H812" s="250">
        <v>1.0999999999999999E-2</v>
      </c>
      <c r="I812" s="250">
        <v>0.76400000000000001</v>
      </c>
      <c r="J812" s="250">
        <v>2.3340000000000001</v>
      </c>
      <c r="K812" s="250">
        <v>4.0270000000000001</v>
      </c>
      <c r="L812" s="250">
        <v>3.4009999999999998</v>
      </c>
      <c r="M812" s="250">
        <v>5.5369999999999999</v>
      </c>
      <c r="N812" s="250">
        <v>5.3010000000000002</v>
      </c>
      <c r="O812" s="250">
        <v>2.7229999999999999</v>
      </c>
      <c r="P812" s="250">
        <v>8.8889999999999691</v>
      </c>
      <c r="Q812" s="250">
        <v>25.234000000000101</v>
      </c>
      <c r="R812" s="250">
        <v>46.137</v>
      </c>
      <c r="S812" s="250">
        <v>75.398000000000295</v>
      </c>
      <c r="T812" s="250">
        <v>49.179000000000002</v>
      </c>
      <c r="U812" s="250">
        <v>10.680999999999999</v>
      </c>
      <c r="V812" s="250">
        <v>2.044</v>
      </c>
      <c r="W812" s="250">
        <v>1.359</v>
      </c>
      <c r="X812" s="250">
        <v>0.90900000000000003</v>
      </c>
      <c r="Y812" s="250">
        <v>2.7E-2</v>
      </c>
      <c r="Z812" s="250">
        <v>0</v>
      </c>
      <c r="AA812" s="249">
        <v>0</v>
      </c>
      <c r="AB812" s="93"/>
    </row>
    <row r="813" spans="1:28" ht="19.5" customHeight="1" x14ac:dyDescent="0.15">
      <c r="A813" s="391" t="s">
        <v>119</v>
      </c>
      <c r="B813" s="394" t="s">
        <v>120</v>
      </c>
      <c r="C813" s="395"/>
      <c r="D813" s="396"/>
      <c r="E813" s="198" t="s">
        <v>184</v>
      </c>
      <c r="F813" s="248">
        <f>F814+F815</f>
        <v>227.70999999999998</v>
      </c>
    </row>
    <row r="814" spans="1:28" ht="19.5" customHeight="1" x14ac:dyDescent="0.15">
      <c r="A814" s="392"/>
      <c r="B814" s="397" t="s">
        <v>206</v>
      </c>
      <c r="C814" s="398"/>
      <c r="D814" s="399"/>
      <c r="E814" s="189" t="s">
        <v>184</v>
      </c>
      <c r="F814" s="248">
        <v>82.71</v>
      </c>
    </row>
    <row r="815" spans="1:28" ht="19.5" customHeight="1" x14ac:dyDescent="0.15">
      <c r="A815" s="393"/>
      <c r="B815" s="397" t="s">
        <v>207</v>
      </c>
      <c r="C815" s="398"/>
      <c r="D815" s="399"/>
      <c r="E815" s="189" t="s">
        <v>184</v>
      </c>
      <c r="F815" s="248">
        <v>145</v>
      </c>
    </row>
    <row r="816" spans="1:28" ht="19.5" customHeight="1" thickBot="1" x14ac:dyDescent="0.2">
      <c r="A816" s="400" t="s">
        <v>205</v>
      </c>
      <c r="B816" s="401"/>
      <c r="C816" s="401"/>
      <c r="D816" s="402"/>
      <c r="E816" s="203" t="s">
        <v>184</v>
      </c>
      <c r="F816" s="247">
        <v>0</v>
      </c>
    </row>
    <row r="818" spans="1:28" ht="19.5" customHeight="1" x14ac:dyDescent="0.15">
      <c r="A818" s="88" t="s">
        <v>387</v>
      </c>
      <c r="F818" s="261" t="s">
        <v>525</v>
      </c>
    </row>
    <row r="819" spans="1:28" ht="19.5" customHeight="1" thickBot="1" x14ac:dyDescent="0.2">
      <c r="A819" s="388" t="s">
        <v>28</v>
      </c>
      <c r="B819" s="390"/>
      <c r="C819" s="390"/>
      <c r="D819" s="390"/>
      <c r="E819" s="390"/>
      <c r="F819" s="390"/>
      <c r="G819" s="390"/>
      <c r="H819" s="390"/>
      <c r="I819" s="390"/>
      <c r="J819" s="390"/>
      <c r="K819" s="390"/>
      <c r="L819" s="390"/>
      <c r="M819" s="390"/>
      <c r="N819" s="390"/>
      <c r="O819" s="390"/>
      <c r="P819" s="390"/>
      <c r="Q819" s="390"/>
      <c r="R819" s="390"/>
      <c r="S819" s="390"/>
      <c r="T819" s="390"/>
      <c r="U819" s="390"/>
      <c r="V819" s="390"/>
      <c r="W819" s="390"/>
      <c r="X819" s="390"/>
      <c r="Y819" s="390"/>
      <c r="Z819" s="390"/>
      <c r="AA819" s="390"/>
    </row>
    <row r="820" spans="1:28" ht="19.5" customHeight="1" x14ac:dyDescent="0.15">
      <c r="A820" s="185" t="s">
        <v>180</v>
      </c>
      <c r="B820" s="186"/>
      <c r="C820" s="186"/>
      <c r="D820" s="186"/>
      <c r="E820" s="186"/>
      <c r="F820" s="90" t="s">
        <v>181</v>
      </c>
      <c r="G820" s="91"/>
      <c r="H820" s="91"/>
      <c r="I820" s="91"/>
      <c r="J820" s="91"/>
      <c r="K820" s="91"/>
      <c r="L820" s="91"/>
      <c r="M820" s="91"/>
      <c r="N820" s="91"/>
      <c r="O820" s="91"/>
      <c r="P820" s="91"/>
      <c r="Q820" s="260"/>
      <c r="R820" s="92"/>
      <c r="S820" s="91"/>
      <c r="T820" s="91"/>
      <c r="U820" s="91"/>
      <c r="V820" s="91"/>
      <c r="W820" s="91"/>
      <c r="X820" s="91"/>
      <c r="Y820" s="91"/>
      <c r="Z820" s="91"/>
      <c r="AA820" s="259" t="s">
        <v>182</v>
      </c>
      <c r="AB820" s="93"/>
    </row>
    <row r="821" spans="1:28" ht="19.5" customHeight="1" x14ac:dyDescent="0.15">
      <c r="A821" s="187" t="s">
        <v>183</v>
      </c>
      <c r="B821" s="188"/>
      <c r="C821" s="188"/>
      <c r="D821" s="188"/>
      <c r="E821" s="189" t="s">
        <v>184</v>
      </c>
      <c r="F821" s="240">
        <f>F823+F857+F860</f>
        <v>4222.2699999999986</v>
      </c>
      <c r="G821" s="256" t="s">
        <v>185</v>
      </c>
      <c r="H821" s="256" t="s">
        <v>186</v>
      </c>
      <c r="I821" s="256" t="s">
        <v>187</v>
      </c>
      <c r="J821" s="256" t="s">
        <v>188</v>
      </c>
      <c r="K821" s="256" t="s">
        <v>228</v>
      </c>
      <c r="L821" s="256" t="s">
        <v>229</v>
      </c>
      <c r="M821" s="256" t="s">
        <v>230</v>
      </c>
      <c r="N821" s="256" t="s">
        <v>231</v>
      </c>
      <c r="O821" s="256" t="s">
        <v>232</v>
      </c>
      <c r="P821" s="256" t="s">
        <v>233</v>
      </c>
      <c r="Q821" s="258" t="s">
        <v>234</v>
      </c>
      <c r="R821" s="257" t="s">
        <v>235</v>
      </c>
      <c r="S821" s="256" t="s">
        <v>236</v>
      </c>
      <c r="T821" s="256" t="s">
        <v>237</v>
      </c>
      <c r="U821" s="256" t="s">
        <v>238</v>
      </c>
      <c r="V821" s="256" t="s">
        <v>239</v>
      </c>
      <c r="W821" s="256" t="s">
        <v>42</v>
      </c>
      <c r="X821" s="256" t="s">
        <v>147</v>
      </c>
      <c r="Y821" s="256" t="s">
        <v>148</v>
      </c>
      <c r="Z821" s="256" t="s">
        <v>149</v>
      </c>
      <c r="AA821" s="253"/>
      <c r="AB821" s="93"/>
    </row>
    <row r="822" spans="1:28" ht="19.5" customHeight="1" x14ac:dyDescent="0.15">
      <c r="A822" s="190"/>
      <c r="B822" s="191"/>
      <c r="C822" s="191"/>
      <c r="D822" s="191"/>
      <c r="E822" s="189" t="s">
        <v>150</v>
      </c>
      <c r="F822" s="240">
        <f>F824</f>
        <v>809.78500000000008</v>
      </c>
      <c r="G822" s="254"/>
      <c r="H822" s="254"/>
      <c r="I822" s="254"/>
      <c r="J822" s="254"/>
      <c r="K822" s="254"/>
      <c r="L822" s="254"/>
      <c r="M822" s="254"/>
      <c r="N822" s="254"/>
      <c r="O822" s="254"/>
      <c r="P822" s="254"/>
      <c r="Q822" s="255"/>
      <c r="R822" s="94"/>
      <c r="S822" s="254"/>
      <c r="T822" s="254"/>
      <c r="U822" s="254"/>
      <c r="V822" s="254"/>
      <c r="W822" s="254"/>
      <c r="X822" s="254"/>
      <c r="Y822" s="254"/>
      <c r="Z822" s="254"/>
      <c r="AA822" s="253" t="s">
        <v>151</v>
      </c>
      <c r="AB822" s="93"/>
    </row>
    <row r="823" spans="1:28" ht="19.5" customHeight="1" x14ac:dyDescent="0.15">
      <c r="A823" s="192"/>
      <c r="B823" s="193" t="s">
        <v>152</v>
      </c>
      <c r="C823" s="188"/>
      <c r="D823" s="188"/>
      <c r="E823" s="189" t="s">
        <v>184</v>
      </c>
      <c r="F823" s="240">
        <f>SUM(G823:AA823)</f>
        <v>4134.2299999999987</v>
      </c>
      <c r="G823" s="240">
        <f>G825+G843</f>
        <v>6.1099999999999994</v>
      </c>
      <c r="H823" s="240">
        <f t="shared" ref="H823:AA823" si="384">H825+H843</f>
        <v>25.729999999999997</v>
      </c>
      <c r="I823" s="240">
        <f t="shared" si="384"/>
        <v>38.769999999999996</v>
      </c>
      <c r="J823" s="240">
        <f t="shared" si="384"/>
        <v>84.7</v>
      </c>
      <c r="K823" s="240">
        <f t="shared" si="384"/>
        <v>107.99000000000001</v>
      </c>
      <c r="L823" s="240">
        <f t="shared" si="384"/>
        <v>69.58</v>
      </c>
      <c r="M823" s="240">
        <f t="shared" si="384"/>
        <v>138.63999999999999</v>
      </c>
      <c r="N823" s="240">
        <f t="shared" si="384"/>
        <v>84.609999999999985</v>
      </c>
      <c r="O823" s="240">
        <f t="shared" si="384"/>
        <v>161.45999999999998</v>
      </c>
      <c r="P823" s="240">
        <f t="shared" si="384"/>
        <v>172.16</v>
      </c>
      <c r="Q823" s="240">
        <f t="shared" si="384"/>
        <v>359.08</v>
      </c>
      <c r="R823" s="240">
        <f t="shared" si="384"/>
        <v>645.29</v>
      </c>
      <c r="S823" s="240">
        <f t="shared" si="384"/>
        <v>814.87</v>
      </c>
      <c r="T823" s="240">
        <f t="shared" si="384"/>
        <v>1019.5600000000001</v>
      </c>
      <c r="U823" s="240">
        <f t="shared" si="384"/>
        <v>286.87</v>
      </c>
      <c r="V823" s="240">
        <f t="shared" si="384"/>
        <v>86.56</v>
      </c>
      <c r="W823" s="240">
        <f t="shared" si="384"/>
        <v>28.189999999999998</v>
      </c>
      <c r="X823" s="240">
        <f t="shared" si="384"/>
        <v>3.59</v>
      </c>
      <c r="Y823" s="240">
        <f t="shared" si="384"/>
        <v>0.03</v>
      </c>
      <c r="Z823" s="240">
        <f t="shared" si="384"/>
        <v>0.44</v>
      </c>
      <c r="AA823" s="248">
        <f t="shared" si="384"/>
        <v>0</v>
      </c>
      <c r="AB823" s="93"/>
    </row>
    <row r="824" spans="1:28" ht="19.5" customHeight="1" x14ac:dyDescent="0.15">
      <c r="A824" s="194"/>
      <c r="B824" s="195"/>
      <c r="C824" s="191"/>
      <c r="D824" s="191"/>
      <c r="E824" s="189" t="s">
        <v>150</v>
      </c>
      <c r="F824" s="240">
        <f>SUM(G824:AA824)</f>
        <v>809.78500000000008</v>
      </c>
      <c r="G824" s="240">
        <f>G826+G844</f>
        <v>0</v>
      </c>
      <c r="H824" s="240">
        <f t="shared" ref="H824:AA824" si="385">H826+H844</f>
        <v>4.9000000000000002E-2</v>
      </c>
      <c r="I824" s="240">
        <f t="shared" si="385"/>
        <v>0.32300000000000001</v>
      </c>
      <c r="J824" s="240">
        <f t="shared" si="385"/>
        <v>5.9269999999999996</v>
      </c>
      <c r="K824" s="240">
        <f t="shared" si="385"/>
        <v>15.168000000000001</v>
      </c>
      <c r="L824" s="240">
        <f t="shared" si="385"/>
        <v>13.654</v>
      </c>
      <c r="M824" s="240">
        <f t="shared" si="385"/>
        <v>17.054000000000002</v>
      </c>
      <c r="N824" s="240">
        <f t="shared" si="385"/>
        <v>16.835999999999999</v>
      </c>
      <c r="O824" s="240">
        <f t="shared" si="385"/>
        <v>35.830999999999989</v>
      </c>
      <c r="P824" s="240">
        <f t="shared" si="385"/>
        <v>43.597999999999971</v>
      </c>
      <c r="Q824" s="240">
        <f t="shared" si="385"/>
        <v>81.658000000000001</v>
      </c>
      <c r="R824" s="240">
        <f t="shared" si="385"/>
        <v>140.26500000000001</v>
      </c>
      <c r="S824" s="240">
        <f t="shared" si="385"/>
        <v>151.70300000000012</v>
      </c>
      <c r="T824" s="240">
        <f t="shared" si="385"/>
        <v>195.04700000000008</v>
      </c>
      <c r="U824" s="240">
        <f t="shared" si="385"/>
        <v>62.188000000000002</v>
      </c>
      <c r="V824" s="240">
        <f t="shared" si="385"/>
        <v>21.44</v>
      </c>
      <c r="W824" s="240">
        <f t="shared" si="385"/>
        <v>7.4589999999999996</v>
      </c>
      <c r="X824" s="240">
        <f t="shared" si="385"/>
        <v>1.397</v>
      </c>
      <c r="Y824" s="240">
        <f t="shared" si="385"/>
        <v>8.0000000000000002E-3</v>
      </c>
      <c r="Z824" s="240">
        <f t="shared" si="385"/>
        <v>0.18</v>
      </c>
      <c r="AA824" s="248">
        <f t="shared" si="385"/>
        <v>0</v>
      </c>
      <c r="AB824" s="93"/>
    </row>
    <row r="825" spans="1:28" ht="19.5" customHeight="1" x14ac:dyDescent="0.15">
      <c r="A825" s="194"/>
      <c r="B825" s="196"/>
      <c r="C825" s="193" t="s">
        <v>152</v>
      </c>
      <c r="D825" s="188"/>
      <c r="E825" s="189" t="s">
        <v>184</v>
      </c>
      <c r="F825" s="240">
        <f t="shared" ref="F825:F856" si="386">SUM(G825:AA825)</f>
        <v>1361.6599999999999</v>
      </c>
      <c r="G825" s="240">
        <f>G827+G841</f>
        <v>4.38</v>
      </c>
      <c r="H825" s="240">
        <f t="shared" ref="H825:J825" si="387">H827+H841</f>
        <v>16.059999999999999</v>
      </c>
      <c r="I825" s="240">
        <f t="shared" si="387"/>
        <v>25.839999999999996</v>
      </c>
      <c r="J825" s="240">
        <f t="shared" si="387"/>
        <v>37.17</v>
      </c>
      <c r="K825" s="240">
        <f>K827+K841</f>
        <v>90.56</v>
      </c>
      <c r="L825" s="240">
        <f t="shared" ref="L825:AA825" si="388">L827+L841</f>
        <v>66.48</v>
      </c>
      <c r="M825" s="240">
        <f t="shared" si="388"/>
        <v>22.42</v>
      </c>
      <c r="N825" s="240">
        <f t="shared" si="388"/>
        <v>50.48</v>
      </c>
      <c r="O825" s="240">
        <f t="shared" si="388"/>
        <v>86.57</v>
      </c>
      <c r="P825" s="240">
        <f t="shared" si="388"/>
        <v>108.00999999999999</v>
      </c>
      <c r="Q825" s="240">
        <f t="shared" si="388"/>
        <v>159.22999999999999</v>
      </c>
      <c r="R825" s="240">
        <f t="shared" si="388"/>
        <v>282.45999999999998</v>
      </c>
      <c r="S825" s="240">
        <f t="shared" si="388"/>
        <v>93.35</v>
      </c>
      <c r="T825" s="240">
        <f t="shared" si="388"/>
        <v>208.09</v>
      </c>
      <c r="U825" s="240">
        <f t="shared" si="388"/>
        <v>81.040000000000006</v>
      </c>
      <c r="V825" s="240">
        <f t="shared" si="388"/>
        <v>18.78</v>
      </c>
      <c r="W825" s="240">
        <f t="shared" si="388"/>
        <v>7.04</v>
      </c>
      <c r="X825" s="240">
        <f t="shared" si="388"/>
        <v>3.26</v>
      </c>
      <c r="Y825" s="240">
        <f t="shared" si="388"/>
        <v>0</v>
      </c>
      <c r="Z825" s="240">
        <f t="shared" si="388"/>
        <v>0.44</v>
      </c>
      <c r="AA825" s="248">
        <f t="shared" si="388"/>
        <v>0</v>
      </c>
      <c r="AB825" s="93"/>
    </row>
    <row r="826" spans="1:28" ht="19.5" customHeight="1" x14ac:dyDescent="0.15">
      <c r="A826" s="194"/>
      <c r="B826" s="197"/>
      <c r="C826" s="197"/>
      <c r="D826" s="191"/>
      <c r="E826" s="189" t="s">
        <v>150</v>
      </c>
      <c r="F826" s="240">
        <f t="shared" si="386"/>
        <v>369.113</v>
      </c>
      <c r="G826" s="240">
        <f>G828+G842</f>
        <v>0</v>
      </c>
      <c r="H826" s="240">
        <f t="shared" ref="H826:AA826" si="389">H828+H842</f>
        <v>0</v>
      </c>
      <c r="I826" s="240">
        <f t="shared" si="389"/>
        <v>0</v>
      </c>
      <c r="J826" s="240">
        <f t="shared" si="389"/>
        <v>3.4499999999999997</v>
      </c>
      <c r="K826" s="240">
        <f t="shared" si="389"/>
        <v>13.869000000000002</v>
      </c>
      <c r="L826" s="240">
        <f t="shared" si="389"/>
        <v>13.374000000000001</v>
      </c>
      <c r="M826" s="240">
        <f t="shared" si="389"/>
        <v>5.4320000000000004</v>
      </c>
      <c r="N826" s="240">
        <f t="shared" si="389"/>
        <v>12.802999999999999</v>
      </c>
      <c r="O826" s="240">
        <f t="shared" si="389"/>
        <v>25.807000000000002</v>
      </c>
      <c r="P826" s="240">
        <f t="shared" si="389"/>
        <v>35.032999999999994</v>
      </c>
      <c r="Q826" s="240">
        <f t="shared" si="389"/>
        <v>52.515999999999998</v>
      </c>
      <c r="R826" s="240">
        <f t="shared" si="389"/>
        <v>83.257000000000005</v>
      </c>
      <c r="S826" s="240">
        <f t="shared" si="389"/>
        <v>28.761000000000003</v>
      </c>
      <c r="T826" s="240">
        <f t="shared" si="389"/>
        <v>58.793999999999997</v>
      </c>
      <c r="U826" s="240">
        <f t="shared" si="389"/>
        <v>24.433</v>
      </c>
      <c r="V826" s="240">
        <f t="shared" si="389"/>
        <v>7.1800000000000006</v>
      </c>
      <c r="W826" s="240">
        <f t="shared" si="389"/>
        <v>2.887</v>
      </c>
      <c r="X826" s="240">
        <f t="shared" si="389"/>
        <v>1.337</v>
      </c>
      <c r="Y826" s="240">
        <f t="shared" si="389"/>
        <v>0</v>
      </c>
      <c r="Z826" s="240">
        <f t="shared" si="389"/>
        <v>0.18</v>
      </c>
      <c r="AA826" s="248">
        <f t="shared" si="389"/>
        <v>0</v>
      </c>
      <c r="AB826" s="93"/>
    </row>
    <row r="827" spans="1:28" ht="19.5" customHeight="1" x14ac:dyDescent="0.15">
      <c r="A827" s="194"/>
      <c r="B827" s="198"/>
      <c r="C827" s="189"/>
      <c r="D827" s="189" t="s">
        <v>153</v>
      </c>
      <c r="E827" s="189" t="s">
        <v>184</v>
      </c>
      <c r="F827" s="240">
        <f>SUM(G827:AA827)</f>
        <v>1358.8999999999996</v>
      </c>
      <c r="G827" s="240">
        <f>SUM(G829,G831,G833,G835,G837,G839)</f>
        <v>4.38</v>
      </c>
      <c r="H827" s="240">
        <f t="shared" ref="H827" si="390">SUM(H829,H831,H833,H835,H837,H839)</f>
        <v>16.059999999999999</v>
      </c>
      <c r="I827" s="240">
        <f>SUM(I829,I831,I833,I835,I837,I839)</f>
        <v>25.839999999999996</v>
      </c>
      <c r="J827" s="240">
        <f t="shared" ref="J827" si="391">SUM(J829,J831,J833,J835,J837,J839)</f>
        <v>36.17</v>
      </c>
      <c r="K827" s="240">
        <f>SUM(K829,K831,K833,K835,K837,K839)</f>
        <v>90.3</v>
      </c>
      <c r="L827" s="240">
        <f t="shared" ref="L827:V827" si="392">SUM(L829,L831,L833,L835,L837,L839)</f>
        <v>65.88000000000001</v>
      </c>
      <c r="M827" s="240">
        <f t="shared" si="392"/>
        <v>22.17</v>
      </c>
      <c r="N827" s="240">
        <f t="shared" si="392"/>
        <v>50.48</v>
      </c>
      <c r="O827" s="240">
        <f t="shared" si="392"/>
        <v>86.57</v>
      </c>
      <c r="P827" s="240">
        <f t="shared" si="392"/>
        <v>108.00999999999999</v>
      </c>
      <c r="Q827" s="240">
        <f t="shared" si="392"/>
        <v>158.94</v>
      </c>
      <c r="R827" s="240">
        <f t="shared" si="392"/>
        <v>282.09999999999997</v>
      </c>
      <c r="S827" s="240">
        <f t="shared" si="392"/>
        <v>93.35</v>
      </c>
      <c r="T827" s="240">
        <f t="shared" si="392"/>
        <v>208.09</v>
      </c>
      <c r="U827" s="240">
        <f t="shared" si="392"/>
        <v>81.040000000000006</v>
      </c>
      <c r="V827" s="240">
        <f t="shared" si="392"/>
        <v>18.78</v>
      </c>
      <c r="W827" s="240">
        <f>SUM(W829,W831,W833,W835,W837,W839)</f>
        <v>7.04</v>
      </c>
      <c r="X827" s="240">
        <f t="shared" ref="X827:AA827" si="393">SUM(X829,X831,X833,X835,X837,X839)</f>
        <v>3.26</v>
      </c>
      <c r="Y827" s="240">
        <f t="shared" si="393"/>
        <v>0</v>
      </c>
      <c r="Z827" s="240">
        <f t="shared" si="393"/>
        <v>0.44</v>
      </c>
      <c r="AA827" s="248">
        <f t="shared" si="393"/>
        <v>0</v>
      </c>
      <c r="AB827" s="93"/>
    </row>
    <row r="828" spans="1:28" ht="19.5" customHeight="1" x14ac:dyDescent="0.15">
      <c r="A828" s="194"/>
      <c r="B828" s="198" t="s">
        <v>154</v>
      </c>
      <c r="C828" s="198"/>
      <c r="D828" s="198"/>
      <c r="E828" s="189" t="s">
        <v>150</v>
      </c>
      <c r="F828" s="240">
        <f t="shared" si="386"/>
        <v>368.79300000000001</v>
      </c>
      <c r="G828" s="240">
        <f>SUM(G830,G832,G834,G836,G838,G840)</f>
        <v>0</v>
      </c>
      <c r="H828" s="240">
        <f t="shared" ref="H828:AA828" si="394">SUM(H830,H832,H834,H836,H838,H840)</f>
        <v>0</v>
      </c>
      <c r="I828" s="240">
        <f t="shared" si="394"/>
        <v>0</v>
      </c>
      <c r="J828" s="240">
        <f t="shared" si="394"/>
        <v>3.4</v>
      </c>
      <c r="K828" s="240">
        <f t="shared" si="394"/>
        <v>13.851000000000001</v>
      </c>
      <c r="L828" s="240">
        <f t="shared" si="394"/>
        <v>13.32</v>
      </c>
      <c r="M828" s="240">
        <f t="shared" si="394"/>
        <v>5.407</v>
      </c>
      <c r="N828" s="240">
        <f t="shared" si="394"/>
        <v>12.802999999999999</v>
      </c>
      <c r="O828" s="240">
        <f t="shared" si="394"/>
        <v>25.807000000000002</v>
      </c>
      <c r="P828" s="240">
        <f t="shared" si="394"/>
        <v>35.032999999999994</v>
      </c>
      <c r="Q828" s="240">
        <f t="shared" si="394"/>
        <v>52.436999999999998</v>
      </c>
      <c r="R828" s="240">
        <f t="shared" si="394"/>
        <v>83.163000000000011</v>
      </c>
      <c r="S828" s="240">
        <f t="shared" si="394"/>
        <v>28.761000000000003</v>
      </c>
      <c r="T828" s="240">
        <f t="shared" si="394"/>
        <v>58.793999999999997</v>
      </c>
      <c r="U828" s="240">
        <f t="shared" si="394"/>
        <v>24.433</v>
      </c>
      <c r="V828" s="240">
        <f t="shared" si="394"/>
        <v>7.1800000000000006</v>
      </c>
      <c r="W828" s="240">
        <f t="shared" si="394"/>
        <v>2.887</v>
      </c>
      <c r="X828" s="240">
        <f t="shared" si="394"/>
        <v>1.337</v>
      </c>
      <c r="Y828" s="240">
        <f t="shared" si="394"/>
        <v>0</v>
      </c>
      <c r="Z828" s="240">
        <f t="shared" si="394"/>
        <v>0.18</v>
      </c>
      <c r="AA828" s="248">
        <f t="shared" si="394"/>
        <v>0</v>
      </c>
      <c r="AB828" s="93"/>
    </row>
    <row r="829" spans="1:28" ht="19.5" customHeight="1" x14ac:dyDescent="0.15">
      <c r="A829" s="194" t="s">
        <v>155</v>
      </c>
      <c r="B829" s="198"/>
      <c r="C829" s="198" t="s">
        <v>10</v>
      </c>
      <c r="D829" s="189" t="s">
        <v>156</v>
      </c>
      <c r="E829" s="189" t="s">
        <v>184</v>
      </c>
      <c r="F829" s="240">
        <f t="shared" si="386"/>
        <v>776.62000000000012</v>
      </c>
      <c r="G829" s="240">
        <v>4.38</v>
      </c>
      <c r="H829" s="240">
        <v>15.11</v>
      </c>
      <c r="I829" s="240">
        <v>4.59</v>
      </c>
      <c r="J829" s="240">
        <v>21.65</v>
      </c>
      <c r="K829" s="240">
        <v>69.7</v>
      </c>
      <c r="L829" s="240">
        <v>60.52</v>
      </c>
      <c r="M829" s="240">
        <v>20.85</v>
      </c>
      <c r="N829" s="240">
        <v>36.549999999999997</v>
      </c>
      <c r="O829" s="240">
        <v>72.989999999999995</v>
      </c>
      <c r="P829" s="240">
        <v>96.16</v>
      </c>
      <c r="Q829" s="240">
        <v>116.34</v>
      </c>
      <c r="R829" s="240">
        <v>121.8</v>
      </c>
      <c r="S829" s="240">
        <v>42.56</v>
      </c>
      <c r="T829" s="240">
        <v>44.91</v>
      </c>
      <c r="U829" s="240">
        <v>22.45</v>
      </c>
      <c r="V829" s="240">
        <v>15.32</v>
      </c>
      <c r="W829" s="240">
        <v>7.04</v>
      </c>
      <c r="X829" s="240">
        <v>3.26</v>
      </c>
      <c r="Y829" s="240">
        <v>0</v>
      </c>
      <c r="Z829" s="240">
        <v>0.44</v>
      </c>
      <c r="AA829" s="248">
        <v>0</v>
      </c>
      <c r="AB829" s="93"/>
    </row>
    <row r="830" spans="1:28" ht="19.5" customHeight="1" x14ac:dyDescent="0.15">
      <c r="A830" s="194"/>
      <c r="B830" s="198"/>
      <c r="C830" s="198"/>
      <c r="D830" s="198"/>
      <c r="E830" s="189" t="s">
        <v>150</v>
      </c>
      <c r="F830" s="240">
        <f t="shared" si="386"/>
        <v>242.79399999999998</v>
      </c>
      <c r="G830" s="240">
        <v>0</v>
      </c>
      <c r="H830" s="240">
        <v>0</v>
      </c>
      <c r="I830" s="240">
        <v>0</v>
      </c>
      <c r="J830" s="240">
        <v>2.597</v>
      </c>
      <c r="K830" s="240">
        <v>11.855</v>
      </c>
      <c r="L830" s="240">
        <v>12.709</v>
      </c>
      <c r="M830" s="240">
        <v>5.2169999999999996</v>
      </c>
      <c r="N830" s="240">
        <v>10.603</v>
      </c>
      <c r="O830" s="240">
        <v>23.364000000000001</v>
      </c>
      <c r="P830" s="240">
        <v>32.662999999999997</v>
      </c>
      <c r="Q830" s="240">
        <v>43.076999999999998</v>
      </c>
      <c r="R830" s="240">
        <v>46.29</v>
      </c>
      <c r="S830" s="240">
        <v>16.571999999999999</v>
      </c>
      <c r="T830" s="240">
        <v>17.96</v>
      </c>
      <c r="U830" s="240">
        <v>9.2029999999999994</v>
      </c>
      <c r="V830" s="240">
        <v>6.28</v>
      </c>
      <c r="W830" s="240">
        <v>2.887</v>
      </c>
      <c r="X830" s="240">
        <v>1.337</v>
      </c>
      <c r="Y830" s="240">
        <v>0</v>
      </c>
      <c r="Z830" s="240">
        <v>0.18</v>
      </c>
      <c r="AA830" s="248">
        <v>0</v>
      </c>
      <c r="AB830" s="93"/>
    </row>
    <row r="831" spans="1:28" ht="19.5" customHeight="1" x14ac:dyDescent="0.15">
      <c r="A831" s="194"/>
      <c r="B831" s="198"/>
      <c r="C831" s="198"/>
      <c r="D831" s="189" t="s">
        <v>157</v>
      </c>
      <c r="E831" s="189" t="s">
        <v>184</v>
      </c>
      <c r="F831" s="240">
        <f t="shared" si="386"/>
        <v>155.26999999999998</v>
      </c>
      <c r="G831" s="240">
        <v>0</v>
      </c>
      <c r="H831" s="240">
        <v>0</v>
      </c>
      <c r="I831" s="240">
        <v>0</v>
      </c>
      <c r="J831" s="240">
        <v>0</v>
      </c>
      <c r="K831" s="240">
        <v>0</v>
      </c>
      <c r="L831" s="240">
        <v>0</v>
      </c>
      <c r="M831" s="240">
        <v>0</v>
      </c>
      <c r="N831" s="240">
        <v>1.01</v>
      </c>
      <c r="O831" s="240">
        <v>1.7</v>
      </c>
      <c r="P831" s="240">
        <v>9.7899999999999991</v>
      </c>
      <c r="Q831" s="240">
        <v>29.57</v>
      </c>
      <c r="R831" s="240">
        <v>94.22</v>
      </c>
      <c r="S831" s="240">
        <v>3.18</v>
      </c>
      <c r="T831" s="240">
        <v>14.68</v>
      </c>
      <c r="U831" s="240">
        <v>0.42</v>
      </c>
      <c r="V831" s="240">
        <v>0.7</v>
      </c>
      <c r="W831" s="240">
        <v>0</v>
      </c>
      <c r="X831" s="240">
        <v>0</v>
      </c>
      <c r="Y831" s="240">
        <v>0</v>
      </c>
      <c r="Z831" s="240">
        <v>0</v>
      </c>
      <c r="AA831" s="248">
        <v>0</v>
      </c>
      <c r="AB831" s="93"/>
    </row>
    <row r="832" spans="1:28" ht="19.5" customHeight="1" x14ac:dyDescent="0.15">
      <c r="A832" s="194"/>
      <c r="B832" s="198"/>
      <c r="C832" s="198"/>
      <c r="D832" s="198"/>
      <c r="E832" s="189" t="s">
        <v>150</v>
      </c>
      <c r="F832" s="240">
        <f t="shared" si="386"/>
        <v>35.327000000000005</v>
      </c>
      <c r="G832" s="240">
        <v>0</v>
      </c>
      <c r="H832" s="240">
        <v>0</v>
      </c>
      <c r="I832" s="240">
        <v>0</v>
      </c>
      <c r="J832" s="240">
        <v>0</v>
      </c>
      <c r="K832" s="240">
        <v>0</v>
      </c>
      <c r="L832" s="240">
        <v>0</v>
      </c>
      <c r="M832" s="240">
        <v>0</v>
      </c>
      <c r="N832" s="240">
        <v>0.16200000000000001</v>
      </c>
      <c r="O832" s="240">
        <v>0.30599999999999999</v>
      </c>
      <c r="P832" s="240">
        <v>1.958</v>
      </c>
      <c r="Q832" s="240">
        <v>6.5049999999999999</v>
      </c>
      <c r="R832" s="240">
        <v>21.672000000000001</v>
      </c>
      <c r="S832" s="240">
        <v>0.76300000000000001</v>
      </c>
      <c r="T832" s="240">
        <v>3.67</v>
      </c>
      <c r="U832" s="240">
        <v>0.109</v>
      </c>
      <c r="V832" s="240">
        <v>0.182</v>
      </c>
      <c r="W832" s="240">
        <v>0</v>
      </c>
      <c r="X832" s="240">
        <v>0</v>
      </c>
      <c r="Y832" s="240">
        <v>0</v>
      </c>
      <c r="Z832" s="240">
        <v>0</v>
      </c>
      <c r="AA832" s="248">
        <v>0</v>
      </c>
      <c r="AB832" s="93"/>
    </row>
    <row r="833" spans="1:28" ht="19.5" customHeight="1" x14ac:dyDescent="0.15">
      <c r="A833" s="194"/>
      <c r="B833" s="198" t="s">
        <v>158</v>
      </c>
      <c r="C833" s="198" t="s">
        <v>159</v>
      </c>
      <c r="D833" s="189" t="s">
        <v>160</v>
      </c>
      <c r="E833" s="189" t="s">
        <v>184</v>
      </c>
      <c r="F833" s="240">
        <f>SUM(G833:AA833)</f>
        <v>403.06</v>
      </c>
      <c r="G833" s="240">
        <v>0</v>
      </c>
      <c r="H833" s="240">
        <v>0.73</v>
      </c>
      <c r="I833" s="240">
        <v>3.28</v>
      </c>
      <c r="J833" s="240">
        <v>10.82</v>
      </c>
      <c r="K833" s="240">
        <v>19.739999999999998</v>
      </c>
      <c r="L833" s="240">
        <v>4.96</v>
      </c>
      <c r="M833" s="240">
        <v>1.2</v>
      </c>
      <c r="N833" s="240">
        <v>12.57</v>
      </c>
      <c r="O833" s="240">
        <v>11.88</v>
      </c>
      <c r="P833" s="240">
        <v>2.06</v>
      </c>
      <c r="Q833" s="240">
        <v>13.03</v>
      </c>
      <c r="R833" s="240">
        <v>66.08</v>
      </c>
      <c r="S833" s="240">
        <v>47.61</v>
      </c>
      <c r="T833" s="240">
        <v>148.16999999999999</v>
      </c>
      <c r="U833" s="240">
        <v>58.17</v>
      </c>
      <c r="V833" s="240">
        <v>2.76</v>
      </c>
      <c r="W833" s="240">
        <v>0</v>
      </c>
      <c r="X833" s="240">
        <v>0</v>
      </c>
      <c r="Y833" s="240">
        <v>0</v>
      </c>
      <c r="Z833" s="240">
        <v>0</v>
      </c>
      <c r="AA833" s="248">
        <v>0</v>
      </c>
      <c r="AB833" s="93"/>
    </row>
    <row r="834" spans="1:28" ht="19.5" customHeight="1" x14ac:dyDescent="0.15">
      <c r="A834" s="194"/>
      <c r="B834" s="198"/>
      <c r="C834" s="198"/>
      <c r="D834" s="198"/>
      <c r="E834" s="189" t="s">
        <v>150</v>
      </c>
      <c r="F834" s="240">
        <f t="shared" si="386"/>
        <v>90.444999999999993</v>
      </c>
      <c r="G834" s="240">
        <v>0</v>
      </c>
      <c r="H834" s="240">
        <v>0</v>
      </c>
      <c r="I834" s="240">
        <v>0</v>
      </c>
      <c r="J834" s="240">
        <v>0.75900000000000001</v>
      </c>
      <c r="K834" s="240">
        <v>1.974</v>
      </c>
      <c r="L834" s="240">
        <v>0.59499999999999997</v>
      </c>
      <c r="M834" s="240">
        <v>0.16800000000000001</v>
      </c>
      <c r="N834" s="240">
        <v>2.0110000000000001</v>
      </c>
      <c r="O834" s="240">
        <v>2.137</v>
      </c>
      <c r="P834" s="240">
        <v>0.41199999999999998</v>
      </c>
      <c r="Q834" s="240">
        <v>2.855</v>
      </c>
      <c r="R834" s="240">
        <v>15.201000000000001</v>
      </c>
      <c r="S834" s="240">
        <v>11.426</v>
      </c>
      <c r="T834" s="240">
        <v>37.067999999999998</v>
      </c>
      <c r="U834" s="240">
        <v>15.121</v>
      </c>
      <c r="V834" s="240">
        <v>0.71799999999999997</v>
      </c>
      <c r="W834" s="240">
        <v>0</v>
      </c>
      <c r="X834" s="240">
        <v>0</v>
      </c>
      <c r="Y834" s="240">
        <v>0</v>
      </c>
      <c r="Z834" s="240">
        <v>0</v>
      </c>
      <c r="AA834" s="248">
        <v>0</v>
      </c>
      <c r="AB834" s="93"/>
    </row>
    <row r="835" spans="1:28" ht="19.5" customHeight="1" x14ac:dyDescent="0.15">
      <c r="A835" s="194"/>
      <c r="B835" s="198"/>
      <c r="C835" s="198"/>
      <c r="D835" s="189" t="s">
        <v>161</v>
      </c>
      <c r="E835" s="189" t="s">
        <v>184</v>
      </c>
      <c r="F835" s="240">
        <f t="shared" si="386"/>
        <v>20.14</v>
      </c>
      <c r="G835" s="240">
        <v>0</v>
      </c>
      <c r="H835" s="240">
        <v>0.22</v>
      </c>
      <c r="I835" s="240">
        <v>14.96</v>
      </c>
      <c r="J835" s="240">
        <v>3.7</v>
      </c>
      <c r="K835" s="240">
        <v>0.86</v>
      </c>
      <c r="L835" s="240">
        <v>0.4</v>
      </c>
      <c r="M835" s="240">
        <v>0</v>
      </c>
      <c r="N835" s="240">
        <v>0</v>
      </c>
      <c r="O835" s="240">
        <v>0</v>
      </c>
      <c r="P835" s="240">
        <v>0</v>
      </c>
      <c r="Q835" s="240">
        <v>0</v>
      </c>
      <c r="R835" s="240">
        <v>0</v>
      </c>
      <c r="S835" s="240">
        <v>0</v>
      </c>
      <c r="T835" s="240">
        <v>0</v>
      </c>
      <c r="U835" s="240">
        <v>0</v>
      </c>
      <c r="V835" s="240">
        <v>0</v>
      </c>
      <c r="W835" s="240">
        <v>0</v>
      </c>
      <c r="X835" s="240">
        <v>0</v>
      </c>
      <c r="Y835" s="240">
        <v>0</v>
      </c>
      <c r="Z835" s="240">
        <v>0</v>
      </c>
      <c r="AA835" s="248">
        <v>0</v>
      </c>
      <c r="AB835" s="93"/>
    </row>
    <row r="836" spans="1:28" ht="19.5" customHeight="1" x14ac:dyDescent="0.15">
      <c r="A836" s="194"/>
      <c r="B836" s="198"/>
      <c r="C836" s="198"/>
      <c r="D836" s="198"/>
      <c r="E836" s="189" t="s">
        <v>150</v>
      </c>
      <c r="F836" s="240">
        <f t="shared" si="386"/>
        <v>8.2000000000000003E-2</v>
      </c>
      <c r="G836" s="240">
        <v>0</v>
      </c>
      <c r="H836" s="240">
        <v>0</v>
      </c>
      <c r="I836" s="240">
        <v>0</v>
      </c>
      <c r="J836" s="240">
        <v>4.3999999999999997E-2</v>
      </c>
      <c r="K836" s="240">
        <v>2.1999999999999999E-2</v>
      </c>
      <c r="L836" s="240">
        <v>1.6E-2</v>
      </c>
      <c r="M836" s="240">
        <v>0</v>
      </c>
      <c r="N836" s="240">
        <v>0</v>
      </c>
      <c r="O836" s="240">
        <v>0</v>
      </c>
      <c r="P836" s="240">
        <v>0</v>
      </c>
      <c r="Q836" s="240">
        <v>0</v>
      </c>
      <c r="R836" s="240">
        <v>0</v>
      </c>
      <c r="S836" s="240">
        <v>0</v>
      </c>
      <c r="T836" s="240">
        <v>0</v>
      </c>
      <c r="U836" s="240">
        <v>0</v>
      </c>
      <c r="V836" s="240">
        <v>0</v>
      </c>
      <c r="W836" s="240">
        <v>0</v>
      </c>
      <c r="X836" s="240">
        <v>0</v>
      </c>
      <c r="Y836" s="240">
        <v>0</v>
      </c>
      <c r="Z836" s="240">
        <v>0</v>
      </c>
      <c r="AA836" s="248">
        <v>0</v>
      </c>
      <c r="AB836" s="93"/>
    </row>
    <row r="837" spans="1:28" ht="19.5" customHeight="1" x14ac:dyDescent="0.15">
      <c r="A837" s="194"/>
      <c r="B837" s="198"/>
      <c r="C837" s="198" t="s">
        <v>162</v>
      </c>
      <c r="D837" s="189" t="s">
        <v>163</v>
      </c>
      <c r="E837" s="189" t="s">
        <v>184</v>
      </c>
      <c r="F837" s="240">
        <f t="shared" si="386"/>
        <v>3.46</v>
      </c>
      <c r="G837" s="240">
        <v>0</v>
      </c>
      <c r="H837" s="240">
        <v>0</v>
      </c>
      <c r="I837" s="240">
        <v>3.01</v>
      </c>
      <c r="J837" s="240">
        <v>0</v>
      </c>
      <c r="K837" s="240">
        <v>0</v>
      </c>
      <c r="L837" s="240">
        <v>0</v>
      </c>
      <c r="M837" s="240">
        <v>0.12</v>
      </c>
      <c r="N837" s="240">
        <v>0</v>
      </c>
      <c r="O837" s="240">
        <v>0</v>
      </c>
      <c r="P837" s="240">
        <v>0</v>
      </c>
      <c r="Q837" s="240">
        <v>0</v>
      </c>
      <c r="R837" s="240">
        <v>0</v>
      </c>
      <c r="S837" s="240">
        <v>0</v>
      </c>
      <c r="T837" s="240">
        <v>0.33</v>
      </c>
      <c r="U837" s="240">
        <v>0</v>
      </c>
      <c r="V837" s="240">
        <v>0</v>
      </c>
      <c r="W837" s="240">
        <v>0</v>
      </c>
      <c r="X837" s="240">
        <v>0</v>
      </c>
      <c r="Y837" s="240">
        <v>0</v>
      </c>
      <c r="Z837" s="240">
        <v>0</v>
      </c>
      <c r="AA837" s="248">
        <v>0</v>
      </c>
      <c r="AB837" s="93"/>
    </row>
    <row r="838" spans="1:28" ht="19.5" customHeight="1" x14ac:dyDescent="0.15">
      <c r="A838" s="194"/>
      <c r="B838" s="198" t="s">
        <v>20</v>
      </c>
      <c r="C838" s="198"/>
      <c r="D838" s="198"/>
      <c r="E838" s="189" t="s">
        <v>150</v>
      </c>
      <c r="F838" s="240">
        <f t="shared" si="386"/>
        <v>0.11799999999999999</v>
      </c>
      <c r="G838" s="240">
        <v>0</v>
      </c>
      <c r="H838" s="240">
        <v>0</v>
      </c>
      <c r="I838" s="240">
        <v>0</v>
      </c>
      <c r="J838" s="240">
        <v>0</v>
      </c>
      <c r="K838" s="240">
        <v>0</v>
      </c>
      <c r="L838" s="240">
        <v>0</v>
      </c>
      <c r="M838" s="240">
        <v>2.1999999999999999E-2</v>
      </c>
      <c r="N838" s="240">
        <v>0</v>
      </c>
      <c r="O838" s="240">
        <v>0</v>
      </c>
      <c r="P838" s="240">
        <v>0</v>
      </c>
      <c r="Q838" s="240">
        <v>0</v>
      </c>
      <c r="R838" s="240">
        <v>0</v>
      </c>
      <c r="S838" s="240">
        <v>0</v>
      </c>
      <c r="T838" s="240">
        <v>9.6000000000000002E-2</v>
      </c>
      <c r="U838" s="240">
        <v>0</v>
      </c>
      <c r="V838" s="240">
        <v>0</v>
      </c>
      <c r="W838" s="240">
        <v>0</v>
      </c>
      <c r="X838" s="240">
        <v>0</v>
      </c>
      <c r="Y838" s="240">
        <v>0</v>
      </c>
      <c r="Z838" s="240">
        <v>0</v>
      </c>
      <c r="AA838" s="248">
        <v>0</v>
      </c>
      <c r="AB838" s="93"/>
    </row>
    <row r="839" spans="1:28" ht="19.5" customHeight="1" x14ac:dyDescent="0.15">
      <c r="A839" s="194"/>
      <c r="B839" s="198"/>
      <c r="C839" s="198"/>
      <c r="D839" s="189" t="s">
        <v>164</v>
      </c>
      <c r="E839" s="189" t="s">
        <v>184</v>
      </c>
      <c r="F839" s="240">
        <f t="shared" si="386"/>
        <v>0.35</v>
      </c>
      <c r="G839" s="240">
        <v>0</v>
      </c>
      <c r="H839" s="240">
        <v>0</v>
      </c>
      <c r="I839" s="240">
        <v>0</v>
      </c>
      <c r="J839" s="240">
        <v>0</v>
      </c>
      <c r="K839" s="240">
        <v>0</v>
      </c>
      <c r="L839" s="240">
        <v>0</v>
      </c>
      <c r="M839" s="240">
        <v>0</v>
      </c>
      <c r="N839" s="240">
        <v>0.35</v>
      </c>
      <c r="O839" s="240">
        <v>0</v>
      </c>
      <c r="P839" s="240">
        <v>0</v>
      </c>
      <c r="Q839" s="240">
        <v>0</v>
      </c>
      <c r="R839" s="240">
        <v>0</v>
      </c>
      <c r="S839" s="240">
        <v>0</v>
      </c>
      <c r="T839" s="240">
        <v>0</v>
      </c>
      <c r="U839" s="240">
        <v>0</v>
      </c>
      <c r="V839" s="240">
        <v>0</v>
      </c>
      <c r="W839" s="240">
        <v>0</v>
      </c>
      <c r="X839" s="240">
        <v>0</v>
      </c>
      <c r="Y839" s="240">
        <v>0</v>
      </c>
      <c r="Z839" s="240">
        <v>0</v>
      </c>
      <c r="AA839" s="248">
        <v>0</v>
      </c>
      <c r="AB839" s="93"/>
    </row>
    <row r="840" spans="1:28" ht="19.5" customHeight="1" x14ac:dyDescent="0.15">
      <c r="A840" s="194" t="s">
        <v>227</v>
      </c>
      <c r="B840" s="198"/>
      <c r="C840" s="198"/>
      <c r="D840" s="198"/>
      <c r="E840" s="189" t="s">
        <v>150</v>
      </c>
      <c r="F840" s="240">
        <f t="shared" si="386"/>
        <v>2.7E-2</v>
      </c>
      <c r="G840" s="240">
        <v>0</v>
      </c>
      <c r="H840" s="240">
        <v>0</v>
      </c>
      <c r="I840" s="240">
        <v>0</v>
      </c>
      <c r="J840" s="240">
        <v>0</v>
      </c>
      <c r="K840" s="240">
        <v>0</v>
      </c>
      <c r="L840" s="240">
        <v>0</v>
      </c>
      <c r="M840" s="240">
        <v>0</v>
      </c>
      <c r="N840" s="240">
        <v>2.7E-2</v>
      </c>
      <c r="O840" s="240">
        <v>0</v>
      </c>
      <c r="P840" s="240">
        <v>0</v>
      </c>
      <c r="Q840" s="240">
        <v>0</v>
      </c>
      <c r="R840" s="240">
        <v>0</v>
      </c>
      <c r="S840" s="240">
        <v>0</v>
      </c>
      <c r="T840" s="240">
        <v>0</v>
      </c>
      <c r="U840" s="240">
        <v>0</v>
      </c>
      <c r="V840" s="240">
        <v>0</v>
      </c>
      <c r="W840" s="240">
        <v>0</v>
      </c>
      <c r="X840" s="240">
        <v>0</v>
      </c>
      <c r="Y840" s="240">
        <v>0</v>
      </c>
      <c r="Z840" s="240">
        <v>0</v>
      </c>
      <c r="AA840" s="248">
        <v>0</v>
      </c>
      <c r="AB840" s="93"/>
    </row>
    <row r="841" spans="1:28" ht="19.5" customHeight="1" x14ac:dyDescent="0.15">
      <c r="A841" s="194"/>
      <c r="B841" s="197"/>
      <c r="C841" s="193" t="s">
        <v>165</v>
      </c>
      <c r="D841" s="188"/>
      <c r="E841" s="189" t="s">
        <v>184</v>
      </c>
      <c r="F841" s="240">
        <f t="shared" si="386"/>
        <v>2.76</v>
      </c>
      <c r="G841" s="240">
        <v>0</v>
      </c>
      <c r="H841" s="240">
        <v>0</v>
      </c>
      <c r="I841" s="240">
        <v>0</v>
      </c>
      <c r="J841" s="240">
        <v>1</v>
      </c>
      <c r="K841" s="240">
        <v>0.26</v>
      </c>
      <c r="L841" s="240">
        <v>0.6</v>
      </c>
      <c r="M841" s="240">
        <v>0.25</v>
      </c>
      <c r="N841" s="240">
        <v>0</v>
      </c>
      <c r="O841" s="240">
        <v>0</v>
      </c>
      <c r="P841" s="240">
        <v>0</v>
      </c>
      <c r="Q841" s="240">
        <v>0.28999999999999998</v>
      </c>
      <c r="R841" s="240">
        <v>0.36</v>
      </c>
      <c r="S841" s="240">
        <v>0</v>
      </c>
      <c r="T841" s="240">
        <v>0</v>
      </c>
      <c r="U841" s="240">
        <v>0</v>
      </c>
      <c r="V841" s="240">
        <v>0</v>
      </c>
      <c r="W841" s="240">
        <v>0</v>
      </c>
      <c r="X841" s="240">
        <v>0</v>
      </c>
      <c r="Y841" s="240">
        <v>0</v>
      </c>
      <c r="Z841" s="240">
        <v>0</v>
      </c>
      <c r="AA841" s="248">
        <v>0</v>
      </c>
      <c r="AB841" s="93"/>
    </row>
    <row r="842" spans="1:28" ht="19.5" customHeight="1" x14ac:dyDescent="0.15">
      <c r="A842" s="194"/>
      <c r="B842" s="197"/>
      <c r="C842" s="197"/>
      <c r="D842" s="191"/>
      <c r="E842" s="189" t="s">
        <v>150</v>
      </c>
      <c r="F842" s="240">
        <f t="shared" si="386"/>
        <v>0.31999999999999995</v>
      </c>
      <c r="G842" s="240">
        <v>0</v>
      </c>
      <c r="H842" s="240">
        <v>0</v>
      </c>
      <c r="I842" s="240">
        <v>0</v>
      </c>
      <c r="J842" s="240">
        <v>0.05</v>
      </c>
      <c r="K842" s="240">
        <v>1.7999999999999999E-2</v>
      </c>
      <c r="L842" s="240">
        <v>5.3999999999999999E-2</v>
      </c>
      <c r="M842" s="240">
        <v>2.5000000000000001E-2</v>
      </c>
      <c r="N842" s="240">
        <v>0</v>
      </c>
      <c r="O842" s="240">
        <v>0</v>
      </c>
      <c r="P842" s="240">
        <v>0</v>
      </c>
      <c r="Q842" s="240">
        <v>7.9000000000000001E-2</v>
      </c>
      <c r="R842" s="240">
        <v>9.4E-2</v>
      </c>
      <c r="S842" s="240">
        <v>0</v>
      </c>
      <c r="T842" s="240">
        <v>0</v>
      </c>
      <c r="U842" s="240">
        <v>0</v>
      </c>
      <c r="V842" s="240">
        <v>0</v>
      </c>
      <c r="W842" s="240">
        <v>0</v>
      </c>
      <c r="X842" s="240">
        <v>0</v>
      </c>
      <c r="Y842" s="240">
        <v>0</v>
      </c>
      <c r="Z842" s="240">
        <v>0</v>
      </c>
      <c r="AA842" s="248">
        <v>0</v>
      </c>
      <c r="AB842" s="93"/>
    </row>
    <row r="843" spans="1:28" ht="19.5" customHeight="1" x14ac:dyDescent="0.15">
      <c r="A843" s="194"/>
      <c r="B843" s="196"/>
      <c r="C843" s="193" t="s">
        <v>152</v>
      </c>
      <c r="D843" s="188"/>
      <c r="E843" s="189" t="s">
        <v>184</v>
      </c>
      <c r="F843" s="240">
        <f t="shared" si="386"/>
        <v>2772.57</v>
      </c>
      <c r="G843" s="240">
        <f>G845+G855</f>
        <v>1.73</v>
      </c>
      <c r="H843" s="240">
        <f t="shared" ref="H843:AA843" si="395">H845+H855</f>
        <v>9.67</v>
      </c>
      <c r="I843" s="240">
        <f t="shared" si="395"/>
        <v>12.93</v>
      </c>
      <c r="J843" s="240">
        <f t="shared" si="395"/>
        <v>47.53</v>
      </c>
      <c r="K843" s="240">
        <f t="shared" si="395"/>
        <v>17.43</v>
      </c>
      <c r="L843" s="240">
        <f t="shared" si="395"/>
        <v>3.1</v>
      </c>
      <c r="M843" s="240">
        <f t="shared" si="395"/>
        <v>116.22</v>
      </c>
      <c r="N843" s="240">
        <f t="shared" si="395"/>
        <v>34.129999999999995</v>
      </c>
      <c r="O843" s="240">
        <f t="shared" si="395"/>
        <v>74.89</v>
      </c>
      <c r="P843" s="240">
        <f t="shared" si="395"/>
        <v>64.150000000000006</v>
      </c>
      <c r="Q843" s="240">
        <f t="shared" si="395"/>
        <v>199.85</v>
      </c>
      <c r="R843" s="240">
        <f t="shared" si="395"/>
        <v>362.83000000000004</v>
      </c>
      <c r="S843" s="240">
        <f t="shared" si="395"/>
        <v>721.52</v>
      </c>
      <c r="T843" s="240">
        <f t="shared" si="395"/>
        <v>811.47</v>
      </c>
      <c r="U843" s="240">
        <f t="shared" si="395"/>
        <v>205.82999999999998</v>
      </c>
      <c r="V843" s="240">
        <f t="shared" si="395"/>
        <v>67.78</v>
      </c>
      <c r="W843" s="240">
        <f t="shared" si="395"/>
        <v>21.15</v>
      </c>
      <c r="X843" s="240">
        <f t="shared" si="395"/>
        <v>0.33</v>
      </c>
      <c r="Y843" s="240">
        <f t="shared" si="395"/>
        <v>0.03</v>
      </c>
      <c r="Z843" s="240">
        <f t="shared" si="395"/>
        <v>0</v>
      </c>
      <c r="AA843" s="248">
        <f t="shared" si="395"/>
        <v>0</v>
      </c>
      <c r="AB843" s="93"/>
    </row>
    <row r="844" spans="1:28" ht="19.5" customHeight="1" x14ac:dyDescent="0.15">
      <c r="A844" s="194"/>
      <c r="B844" s="197"/>
      <c r="C844" s="197"/>
      <c r="D844" s="191"/>
      <c r="E844" s="189" t="s">
        <v>150</v>
      </c>
      <c r="F844" s="240">
        <f t="shared" si="386"/>
        <v>440.67200000000014</v>
      </c>
      <c r="G844" s="240">
        <f>G846+G856</f>
        <v>0</v>
      </c>
      <c r="H844" s="240">
        <f t="shared" ref="H844" si="396">H846+H856</f>
        <v>4.9000000000000002E-2</v>
      </c>
      <c r="I844" s="240">
        <f>I846+I856</f>
        <v>0.32300000000000001</v>
      </c>
      <c r="J844" s="240">
        <f t="shared" ref="J844:AA844" si="397">J846+J856</f>
        <v>2.4769999999999999</v>
      </c>
      <c r="K844" s="240">
        <f t="shared" si="397"/>
        <v>1.2989999999999999</v>
      </c>
      <c r="L844" s="240">
        <f t="shared" si="397"/>
        <v>0.28000000000000003</v>
      </c>
      <c r="M844" s="240">
        <f t="shared" si="397"/>
        <v>11.622</v>
      </c>
      <c r="N844" s="240">
        <f t="shared" si="397"/>
        <v>4.0329999999999995</v>
      </c>
      <c r="O844" s="240">
        <f t="shared" si="397"/>
        <v>10.02399999999999</v>
      </c>
      <c r="P844" s="240">
        <f t="shared" si="397"/>
        <v>8.56499999999998</v>
      </c>
      <c r="Q844" s="240">
        <f t="shared" si="397"/>
        <v>29.141999999999999</v>
      </c>
      <c r="R844" s="240">
        <f t="shared" si="397"/>
        <v>57.008000000000003</v>
      </c>
      <c r="S844" s="240">
        <f t="shared" si="397"/>
        <v>122.94200000000011</v>
      </c>
      <c r="T844" s="240">
        <f t="shared" si="397"/>
        <v>136.2530000000001</v>
      </c>
      <c r="U844" s="240">
        <f t="shared" si="397"/>
        <v>37.755000000000003</v>
      </c>
      <c r="V844" s="240">
        <f t="shared" si="397"/>
        <v>14.26</v>
      </c>
      <c r="W844" s="240">
        <f t="shared" si="397"/>
        <v>4.5720000000000001</v>
      </c>
      <c r="X844" s="240">
        <f t="shared" si="397"/>
        <v>0.06</v>
      </c>
      <c r="Y844" s="240">
        <f t="shared" si="397"/>
        <v>8.0000000000000002E-3</v>
      </c>
      <c r="Z844" s="240">
        <f t="shared" si="397"/>
        <v>0</v>
      </c>
      <c r="AA844" s="248">
        <f t="shared" si="397"/>
        <v>0</v>
      </c>
      <c r="AB844" s="93"/>
    </row>
    <row r="845" spans="1:28" ht="19.5" customHeight="1" x14ac:dyDescent="0.15">
      <c r="A845" s="194"/>
      <c r="B845" s="198" t="s">
        <v>94</v>
      </c>
      <c r="C845" s="189"/>
      <c r="D845" s="189" t="s">
        <v>153</v>
      </c>
      <c r="E845" s="189" t="s">
        <v>184</v>
      </c>
      <c r="F845" s="240">
        <f t="shared" si="386"/>
        <v>598.24</v>
      </c>
      <c r="G845" s="240">
        <f>SUM(G847,G849,G851,G853)</f>
        <v>0</v>
      </c>
      <c r="H845" s="240">
        <f t="shared" ref="H845" si="398">SUM(H847,H849,H851,H853)</f>
        <v>0</v>
      </c>
      <c r="I845" s="240">
        <f>SUM(I847,I849,I851,I853)</f>
        <v>0</v>
      </c>
      <c r="J845" s="240">
        <f t="shared" ref="J845:AA845" si="399">SUM(J847,J849,J851,J853)</f>
        <v>4.57</v>
      </c>
      <c r="K845" s="240">
        <f t="shared" si="399"/>
        <v>2.63</v>
      </c>
      <c r="L845" s="240">
        <f t="shared" si="399"/>
        <v>0</v>
      </c>
      <c r="M845" s="240">
        <f t="shared" si="399"/>
        <v>0</v>
      </c>
      <c r="N845" s="240">
        <f t="shared" si="399"/>
        <v>5.55</v>
      </c>
      <c r="O845" s="240">
        <f t="shared" si="399"/>
        <v>22</v>
      </c>
      <c r="P845" s="240">
        <f t="shared" si="399"/>
        <v>2.9699999999999998</v>
      </c>
      <c r="Q845" s="240">
        <f t="shared" si="399"/>
        <v>17.310000000000002</v>
      </c>
      <c r="R845" s="240">
        <f t="shared" si="399"/>
        <v>51.17</v>
      </c>
      <c r="S845" s="240">
        <f t="shared" si="399"/>
        <v>193.31</v>
      </c>
      <c r="T845" s="240">
        <f t="shared" si="399"/>
        <v>175.89000000000001</v>
      </c>
      <c r="U845" s="240">
        <f t="shared" si="399"/>
        <v>68.009999999999991</v>
      </c>
      <c r="V845" s="240">
        <f t="shared" si="399"/>
        <v>41.52</v>
      </c>
      <c r="W845" s="240">
        <f t="shared" si="399"/>
        <v>12.950000000000001</v>
      </c>
      <c r="X845" s="240">
        <f t="shared" si="399"/>
        <v>0.33</v>
      </c>
      <c r="Y845" s="240">
        <f t="shared" si="399"/>
        <v>0.03</v>
      </c>
      <c r="Z845" s="240">
        <f t="shared" si="399"/>
        <v>0</v>
      </c>
      <c r="AA845" s="252">
        <f t="shared" si="399"/>
        <v>0</v>
      </c>
      <c r="AB845" s="93"/>
    </row>
    <row r="846" spans="1:28" ht="19.5" customHeight="1" x14ac:dyDescent="0.15">
      <c r="A846" s="194"/>
      <c r="B846" s="198"/>
      <c r="C846" s="198" t="s">
        <v>10</v>
      </c>
      <c r="D846" s="198"/>
      <c r="E846" s="189" t="s">
        <v>150</v>
      </c>
      <c r="F846" s="240">
        <f t="shared" si="386"/>
        <v>142.48599999999999</v>
      </c>
      <c r="G846" s="240">
        <f>SUM(G848,G850,G852,G854)</f>
        <v>0</v>
      </c>
      <c r="H846" s="240">
        <f t="shared" ref="H846:AA846" si="400">SUM(H848,H850,H852,H854)</f>
        <v>0</v>
      </c>
      <c r="I846" s="240">
        <f t="shared" si="400"/>
        <v>0</v>
      </c>
      <c r="J846" s="240">
        <f t="shared" si="400"/>
        <v>0.32</v>
      </c>
      <c r="K846" s="240">
        <f t="shared" si="400"/>
        <v>0.26300000000000001</v>
      </c>
      <c r="L846" s="240">
        <f t="shared" si="400"/>
        <v>0</v>
      </c>
      <c r="M846" s="240">
        <f t="shared" si="400"/>
        <v>0</v>
      </c>
      <c r="N846" s="240">
        <f t="shared" si="400"/>
        <v>0.88700000000000001</v>
      </c>
      <c r="O846" s="240">
        <f t="shared" si="400"/>
        <v>3.669</v>
      </c>
      <c r="P846" s="240">
        <f t="shared" si="400"/>
        <v>0.59399999999999997</v>
      </c>
      <c r="Q846" s="240">
        <f t="shared" si="400"/>
        <v>3.593</v>
      </c>
      <c r="R846" s="240">
        <f t="shared" si="400"/>
        <v>11.780000000000001</v>
      </c>
      <c r="S846" s="240">
        <f t="shared" si="400"/>
        <v>46.346000000000004</v>
      </c>
      <c r="T846" s="240">
        <f t="shared" si="400"/>
        <v>43.468999999999994</v>
      </c>
      <c r="U846" s="240">
        <f t="shared" si="400"/>
        <v>17.504000000000001</v>
      </c>
      <c r="V846" s="240">
        <f t="shared" si="400"/>
        <v>10.625</v>
      </c>
      <c r="W846" s="240">
        <f t="shared" si="400"/>
        <v>3.3679999999999999</v>
      </c>
      <c r="X846" s="240">
        <f t="shared" si="400"/>
        <v>0.06</v>
      </c>
      <c r="Y846" s="240">
        <f t="shared" si="400"/>
        <v>8.0000000000000002E-3</v>
      </c>
      <c r="Z846" s="240">
        <f t="shared" si="400"/>
        <v>0</v>
      </c>
      <c r="AA846" s="248">
        <f t="shared" si="400"/>
        <v>0</v>
      </c>
      <c r="AB846" s="93"/>
    </row>
    <row r="847" spans="1:28" ht="19.5" customHeight="1" x14ac:dyDescent="0.15">
      <c r="A847" s="194"/>
      <c r="B847" s="198"/>
      <c r="C847" s="198"/>
      <c r="D847" s="189" t="s">
        <v>157</v>
      </c>
      <c r="E847" s="189" t="s">
        <v>184</v>
      </c>
      <c r="F847" s="240">
        <f t="shared" si="386"/>
        <v>160.28000000000003</v>
      </c>
      <c r="G847" s="240">
        <v>0</v>
      </c>
      <c r="H847" s="240">
        <v>0</v>
      </c>
      <c r="I847" s="240">
        <v>0</v>
      </c>
      <c r="J847" s="240">
        <v>0</v>
      </c>
      <c r="K847" s="240">
        <v>0</v>
      </c>
      <c r="L847" s="240">
        <v>0</v>
      </c>
      <c r="M847" s="240">
        <v>0</v>
      </c>
      <c r="N847" s="240">
        <v>0</v>
      </c>
      <c r="O847" s="240">
        <v>6.19</v>
      </c>
      <c r="P847" s="240">
        <v>0.82</v>
      </c>
      <c r="Q847" s="240">
        <v>6.59</v>
      </c>
      <c r="R847" s="240">
        <v>15.03</v>
      </c>
      <c r="S847" s="240">
        <v>53.9</v>
      </c>
      <c r="T847" s="240">
        <v>53.63</v>
      </c>
      <c r="U847" s="240">
        <v>21.14</v>
      </c>
      <c r="V847" s="240">
        <v>1.74</v>
      </c>
      <c r="W847" s="240">
        <v>1.24</v>
      </c>
      <c r="X847" s="240">
        <v>0</v>
      </c>
      <c r="Y847" s="240">
        <v>0</v>
      </c>
      <c r="Z847" s="240">
        <v>0</v>
      </c>
      <c r="AA847" s="248">
        <v>0</v>
      </c>
      <c r="AB847" s="93"/>
    </row>
    <row r="848" spans="1:28" ht="19.5" customHeight="1" x14ac:dyDescent="0.15">
      <c r="A848" s="194"/>
      <c r="B848" s="198"/>
      <c r="C848" s="198"/>
      <c r="D848" s="198"/>
      <c r="E848" s="189" t="s">
        <v>150</v>
      </c>
      <c r="F848" s="240">
        <f t="shared" si="386"/>
        <v>37.996000000000002</v>
      </c>
      <c r="G848" s="240">
        <v>0</v>
      </c>
      <c r="H848" s="240">
        <v>0</v>
      </c>
      <c r="I848" s="240">
        <v>0</v>
      </c>
      <c r="J848" s="240">
        <v>0</v>
      </c>
      <c r="K848" s="240">
        <v>0</v>
      </c>
      <c r="L848" s="240">
        <v>0</v>
      </c>
      <c r="M848" s="240">
        <v>0</v>
      </c>
      <c r="N848" s="240">
        <v>0</v>
      </c>
      <c r="O848" s="240">
        <v>0.82299999999999995</v>
      </c>
      <c r="P848" s="240">
        <v>0.16400000000000001</v>
      </c>
      <c r="Q848" s="240">
        <v>1.236</v>
      </c>
      <c r="R848" s="240">
        <v>3.46</v>
      </c>
      <c r="S848" s="240">
        <v>12.898999999999999</v>
      </c>
      <c r="T848" s="240">
        <v>13.324999999999999</v>
      </c>
      <c r="U848" s="240">
        <v>5.3150000000000004</v>
      </c>
      <c r="V848" s="240">
        <v>0.45100000000000001</v>
      </c>
      <c r="W848" s="240">
        <v>0.32300000000000001</v>
      </c>
      <c r="X848" s="240">
        <v>0</v>
      </c>
      <c r="Y848" s="240">
        <v>0</v>
      </c>
      <c r="Z848" s="240">
        <v>0</v>
      </c>
      <c r="AA848" s="248">
        <v>0</v>
      </c>
      <c r="AB848" s="93"/>
    </row>
    <row r="849" spans="1:28" ht="19.5" customHeight="1" x14ac:dyDescent="0.15">
      <c r="A849" s="194"/>
      <c r="B849" s="198" t="s">
        <v>65</v>
      </c>
      <c r="C849" s="198" t="s">
        <v>159</v>
      </c>
      <c r="D849" s="189" t="s">
        <v>160</v>
      </c>
      <c r="E849" s="189" t="s">
        <v>184</v>
      </c>
      <c r="F849" s="240">
        <f t="shared" si="386"/>
        <v>437.95999999999992</v>
      </c>
      <c r="G849" s="240">
        <v>0</v>
      </c>
      <c r="H849" s="240">
        <v>0</v>
      </c>
      <c r="I849" s="240">
        <v>0</v>
      </c>
      <c r="J849" s="240">
        <v>4.57</v>
      </c>
      <c r="K849" s="240">
        <v>2.63</v>
      </c>
      <c r="L849" s="240">
        <v>0</v>
      </c>
      <c r="M849" s="240">
        <v>0</v>
      </c>
      <c r="N849" s="240">
        <v>5.55</v>
      </c>
      <c r="O849" s="240">
        <v>15.81</v>
      </c>
      <c r="P849" s="240">
        <v>2.15</v>
      </c>
      <c r="Q849" s="240">
        <v>10.72</v>
      </c>
      <c r="R849" s="240">
        <v>36.14</v>
      </c>
      <c r="S849" s="240">
        <v>139.41</v>
      </c>
      <c r="T849" s="240">
        <v>122.26</v>
      </c>
      <c r="U849" s="240">
        <v>46.87</v>
      </c>
      <c r="V849" s="240">
        <v>39.78</v>
      </c>
      <c r="W849" s="240">
        <v>11.71</v>
      </c>
      <c r="X849" s="240">
        <v>0.33</v>
      </c>
      <c r="Y849" s="240">
        <v>0.03</v>
      </c>
      <c r="Z849" s="240">
        <v>0</v>
      </c>
      <c r="AA849" s="248">
        <v>0</v>
      </c>
      <c r="AB849" s="93"/>
    </row>
    <row r="850" spans="1:28" ht="19.5" customHeight="1" x14ac:dyDescent="0.15">
      <c r="A850" s="194"/>
      <c r="B850" s="198"/>
      <c r="C850" s="198"/>
      <c r="D850" s="198"/>
      <c r="E850" s="189" t="s">
        <v>150</v>
      </c>
      <c r="F850" s="240">
        <f t="shared" si="386"/>
        <v>104.49000000000001</v>
      </c>
      <c r="G850" s="240">
        <v>0</v>
      </c>
      <c r="H850" s="240">
        <v>0</v>
      </c>
      <c r="I850" s="240">
        <v>0</v>
      </c>
      <c r="J850" s="240">
        <v>0.32</v>
      </c>
      <c r="K850" s="240">
        <v>0.26300000000000001</v>
      </c>
      <c r="L850" s="240">
        <v>0</v>
      </c>
      <c r="M850" s="240">
        <v>0</v>
      </c>
      <c r="N850" s="240">
        <v>0.88700000000000001</v>
      </c>
      <c r="O850" s="240">
        <v>2.8460000000000001</v>
      </c>
      <c r="P850" s="240">
        <v>0.43</v>
      </c>
      <c r="Q850" s="240">
        <v>2.3570000000000002</v>
      </c>
      <c r="R850" s="240">
        <v>8.32</v>
      </c>
      <c r="S850" s="240">
        <v>33.447000000000003</v>
      </c>
      <c r="T850" s="240">
        <v>30.143999999999998</v>
      </c>
      <c r="U850" s="240">
        <v>12.189</v>
      </c>
      <c r="V850" s="240">
        <v>10.173999999999999</v>
      </c>
      <c r="W850" s="240">
        <v>3.0449999999999999</v>
      </c>
      <c r="X850" s="240">
        <v>0.06</v>
      </c>
      <c r="Y850" s="240">
        <v>8.0000000000000002E-3</v>
      </c>
      <c r="Z850" s="240">
        <v>0</v>
      </c>
      <c r="AA850" s="248">
        <v>0</v>
      </c>
      <c r="AB850" s="93"/>
    </row>
    <row r="851" spans="1:28" ht="19.5" customHeight="1" x14ac:dyDescent="0.15">
      <c r="A851" s="194" t="s">
        <v>85</v>
      </c>
      <c r="B851" s="198"/>
      <c r="C851" s="198"/>
      <c r="D851" s="189" t="s">
        <v>166</v>
      </c>
      <c r="E851" s="189" t="s">
        <v>184</v>
      </c>
      <c r="F851" s="240">
        <f t="shared" si="386"/>
        <v>0</v>
      </c>
      <c r="G851" s="240">
        <v>0</v>
      </c>
      <c r="H851" s="240">
        <v>0</v>
      </c>
      <c r="I851" s="240">
        <v>0</v>
      </c>
      <c r="J851" s="240">
        <v>0</v>
      </c>
      <c r="K851" s="240">
        <v>0</v>
      </c>
      <c r="L851" s="240">
        <v>0</v>
      </c>
      <c r="M851" s="240">
        <v>0</v>
      </c>
      <c r="N851" s="240">
        <v>0</v>
      </c>
      <c r="O851" s="240">
        <v>0</v>
      </c>
      <c r="P851" s="240">
        <v>0</v>
      </c>
      <c r="Q851" s="240">
        <v>0</v>
      </c>
      <c r="R851" s="240">
        <v>0</v>
      </c>
      <c r="S851" s="240">
        <v>0</v>
      </c>
      <c r="T851" s="240">
        <v>0</v>
      </c>
      <c r="U851" s="240">
        <v>0</v>
      </c>
      <c r="V851" s="240">
        <v>0</v>
      </c>
      <c r="W851" s="240">
        <v>0</v>
      </c>
      <c r="X851" s="240">
        <v>0</v>
      </c>
      <c r="Y851" s="240">
        <v>0</v>
      </c>
      <c r="Z851" s="240">
        <v>0</v>
      </c>
      <c r="AA851" s="248">
        <v>0</v>
      </c>
      <c r="AB851" s="93"/>
    </row>
    <row r="852" spans="1:28" ht="19.5" customHeight="1" x14ac:dyDescent="0.15">
      <c r="A852" s="194"/>
      <c r="B852" s="198"/>
      <c r="C852" s="198" t="s">
        <v>162</v>
      </c>
      <c r="D852" s="198"/>
      <c r="E852" s="189" t="s">
        <v>150</v>
      </c>
      <c r="F852" s="240">
        <f t="shared" si="386"/>
        <v>0</v>
      </c>
      <c r="G852" s="240">
        <v>0</v>
      </c>
      <c r="H852" s="240">
        <v>0</v>
      </c>
      <c r="I852" s="240">
        <v>0</v>
      </c>
      <c r="J852" s="240">
        <v>0</v>
      </c>
      <c r="K852" s="240">
        <v>0</v>
      </c>
      <c r="L852" s="240">
        <v>0</v>
      </c>
      <c r="M852" s="240">
        <v>0</v>
      </c>
      <c r="N852" s="240">
        <v>0</v>
      </c>
      <c r="O852" s="240">
        <v>0</v>
      </c>
      <c r="P852" s="240">
        <v>0</v>
      </c>
      <c r="Q852" s="240">
        <v>0</v>
      </c>
      <c r="R852" s="240">
        <v>0</v>
      </c>
      <c r="S852" s="240">
        <v>0</v>
      </c>
      <c r="T852" s="240">
        <v>0</v>
      </c>
      <c r="U852" s="240">
        <v>0</v>
      </c>
      <c r="V852" s="240">
        <v>0</v>
      </c>
      <c r="W852" s="240">
        <v>0</v>
      </c>
      <c r="X852" s="240">
        <v>0</v>
      </c>
      <c r="Y852" s="240">
        <v>0</v>
      </c>
      <c r="Z852" s="240">
        <v>0</v>
      </c>
      <c r="AA852" s="248">
        <v>0</v>
      </c>
      <c r="AB852" s="93"/>
    </row>
    <row r="853" spans="1:28" ht="19.5" customHeight="1" x14ac:dyDescent="0.15">
      <c r="A853" s="194"/>
      <c r="B853" s="198" t="s">
        <v>20</v>
      </c>
      <c r="C853" s="198"/>
      <c r="D853" s="189" t="s">
        <v>164</v>
      </c>
      <c r="E853" s="189" t="s">
        <v>184</v>
      </c>
      <c r="F853" s="240">
        <f t="shared" si="386"/>
        <v>0</v>
      </c>
      <c r="G853" s="240">
        <v>0</v>
      </c>
      <c r="H853" s="240">
        <v>0</v>
      </c>
      <c r="I853" s="240">
        <v>0</v>
      </c>
      <c r="J853" s="240">
        <v>0</v>
      </c>
      <c r="K853" s="240">
        <v>0</v>
      </c>
      <c r="L853" s="240">
        <v>0</v>
      </c>
      <c r="M853" s="240">
        <v>0</v>
      </c>
      <c r="N853" s="240">
        <v>0</v>
      </c>
      <c r="O853" s="240">
        <v>0</v>
      </c>
      <c r="P853" s="240">
        <v>0</v>
      </c>
      <c r="Q853" s="240">
        <v>0</v>
      </c>
      <c r="R853" s="240">
        <v>0</v>
      </c>
      <c r="S853" s="240">
        <v>0</v>
      </c>
      <c r="T853" s="240">
        <v>0</v>
      </c>
      <c r="U853" s="240">
        <v>0</v>
      </c>
      <c r="V853" s="240">
        <v>0</v>
      </c>
      <c r="W853" s="240">
        <v>0</v>
      </c>
      <c r="X853" s="240">
        <v>0</v>
      </c>
      <c r="Y853" s="240">
        <v>0</v>
      </c>
      <c r="Z853" s="240">
        <v>0</v>
      </c>
      <c r="AA853" s="248">
        <v>0</v>
      </c>
      <c r="AB853" s="93"/>
    </row>
    <row r="854" spans="1:28" ht="19.5" customHeight="1" x14ac:dyDescent="0.15">
      <c r="A854" s="194"/>
      <c r="B854" s="198"/>
      <c r="C854" s="198"/>
      <c r="D854" s="198"/>
      <c r="E854" s="189" t="s">
        <v>150</v>
      </c>
      <c r="F854" s="240">
        <f t="shared" si="386"/>
        <v>0</v>
      </c>
      <c r="G854" s="240">
        <v>0</v>
      </c>
      <c r="H854" s="240">
        <v>0</v>
      </c>
      <c r="I854" s="240">
        <v>0</v>
      </c>
      <c r="J854" s="240">
        <v>0</v>
      </c>
      <c r="K854" s="240">
        <v>0</v>
      </c>
      <c r="L854" s="240">
        <v>0</v>
      </c>
      <c r="M854" s="240">
        <v>0</v>
      </c>
      <c r="N854" s="240">
        <v>0</v>
      </c>
      <c r="O854" s="240">
        <v>0</v>
      </c>
      <c r="P854" s="240">
        <v>0</v>
      </c>
      <c r="Q854" s="240">
        <v>0</v>
      </c>
      <c r="R854" s="240">
        <v>0</v>
      </c>
      <c r="S854" s="240">
        <v>0</v>
      </c>
      <c r="T854" s="240">
        <v>0</v>
      </c>
      <c r="U854" s="240">
        <v>0</v>
      </c>
      <c r="V854" s="240">
        <v>0</v>
      </c>
      <c r="W854" s="240">
        <v>0</v>
      </c>
      <c r="X854" s="240">
        <v>0</v>
      </c>
      <c r="Y854" s="240">
        <v>0</v>
      </c>
      <c r="Z854" s="240">
        <v>0</v>
      </c>
      <c r="AA854" s="248">
        <v>0</v>
      </c>
      <c r="AB854" s="93"/>
    </row>
    <row r="855" spans="1:28" ht="19.5" customHeight="1" x14ac:dyDescent="0.15">
      <c r="A855" s="194"/>
      <c r="B855" s="197"/>
      <c r="C855" s="193" t="s">
        <v>165</v>
      </c>
      <c r="D855" s="188"/>
      <c r="E855" s="189" t="s">
        <v>184</v>
      </c>
      <c r="F855" s="240">
        <f t="shared" si="386"/>
        <v>2174.3300000000004</v>
      </c>
      <c r="G855" s="240">
        <v>1.73</v>
      </c>
      <c r="H855" s="240">
        <v>9.67</v>
      </c>
      <c r="I855" s="240">
        <v>12.93</v>
      </c>
      <c r="J855" s="240">
        <v>42.96</v>
      </c>
      <c r="K855" s="240">
        <v>14.8</v>
      </c>
      <c r="L855" s="240">
        <v>3.1</v>
      </c>
      <c r="M855" s="240">
        <v>116.22</v>
      </c>
      <c r="N855" s="240">
        <v>28.58</v>
      </c>
      <c r="O855" s="240">
        <v>52.89</v>
      </c>
      <c r="P855" s="240">
        <v>61.18</v>
      </c>
      <c r="Q855" s="240">
        <v>182.54</v>
      </c>
      <c r="R855" s="240">
        <v>311.66000000000003</v>
      </c>
      <c r="S855" s="240">
        <v>528.21</v>
      </c>
      <c r="T855" s="240">
        <v>635.58000000000004</v>
      </c>
      <c r="U855" s="240">
        <v>137.82</v>
      </c>
      <c r="V855" s="240">
        <v>26.26</v>
      </c>
      <c r="W855" s="240">
        <v>8.1999999999999993</v>
      </c>
      <c r="X855" s="240">
        <v>0</v>
      </c>
      <c r="Y855" s="240">
        <v>0</v>
      </c>
      <c r="Z855" s="240">
        <v>0</v>
      </c>
      <c r="AA855" s="248">
        <v>0</v>
      </c>
      <c r="AB855" s="93"/>
    </row>
    <row r="856" spans="1:28" ht="19.5" customHeight="1" thickBot="1" x14ac:dyDescent="0.2">
      <c r="A856" s="199"/>
      <c r="B856" s="200"/>
      <c r="C856" s="200"/>
      <c r="D856" s="201"/>
      <c r="E856" s="202" t="s">
        <v>150</v>
      </c>
      <c r="F856" s="240">
        <f t="shared" si="386"/>
        <v>298.18600000000015</v>
      </c>
      <c r="G856" s="251">
        <v>0</v>
      </c>
      <c r="H856" s="250">
        <v>4.9000000000000002E-2</v>
      </c>
      <c r="I856" s="250">
        <v>0.32300000000000001</v>
      </c>
      <c r="J856" s="250">
        <v>2.157</v>
      </c>
      <c r="K856" s="250">
        <v>1.036</v>
      </c>
      <c r="L856" s="250">
        <v>0.28000000000000003</v>
      </c>
      <c r="M856" s="250">
        <v>11.622</v>
      </c>
      <c r="N856" s="250">
        <v>3.1459999999999999</v>
      </c>
      <c r="O856" s="250">
        <v>6.3549999999999898</v>
      </c>
      <c r="P856" s="250">
        <v>7.9709999999999797</v>
      </c>
      <c r="Q856" s="250">
        <v>25.548999999999999</v>
      </c>
      <c r="R856" s="250">
        <v>45.228000000000002</v>
      </c>
      <c r="S856" s="250">
        <v>76.596000000000103</v>
      </c>
      <c r="T856" s="250">
        <v>92.784000000000106</v>
      </c>
      <c r="U856" s="250">
        <v>20.251000000000001</v>
      </c>
      <c r="V856" s="250">
        <v>3.6349999999999998</v>
      </c>
      <c r="W856" s="250">
        <v>1.204</v>
      </c>
      <c r="X856" s="250">
        <v>0</v>
      </c>
      <c r="Y856" s="250">
        <v>0</v>
      </c>
      <c r="Z856" s="250">
        <v>0</v>
      </c>
      <c r="AA856" s="249">
        <v>0</v>
      </c>
      <c r="AB856" s="93"/>
    </row>
    <row r="857" spans="1:28" ht="19.5" customHeight="1" x14ac:dyDescent="0.15">
      <c r="A857" s="391" t="s">
        <v>119</v>
      </c>
      <c r="B857" s="394" t="s">
        <v>120</v>
      </c>
      <c r="C857" s="395"/>
      <c r="D857" s="396"/>
      <c r="E857" s="198" t="s">
        <v>184</v>
      </c>
      <c r="F857" s="248">
        <f>F858+F859</f>
        <v>88.04</v>
      </c>
    </row>
    <row r="858" spans="1:28" ht="19.5" customHeight="1" x14ac:dyDescent="0.15">
      <c r="A858" s="392"/>
      <c r="B858" s="397" t="s">
        <v>206</v>
      </c>
      <c r="C858" s="398"/>
      <c r="D858" s="399"/>
      <c r="E858" s="189" t="s">
        <v>184</v>
      </c>
      <c r="F858" s="248">
        <v>62.09</v>
      </c>
    </row>
    <row r="859" spans="1:28" ht="19.5" customHeight="1" x14ac:dyDescent="0.15">
      <c r="A859" s="393"/>
      <c r="B859" s="397" t="s">
        <v>207</v>
      </c>
      <c r="C859" s="398"/>
      <c r="D859" s="399"/>
      <c r="E859" s="189" t="s">
        <v>184</v>
      </c>
      <c r="F859" s="248">
        <f>33.99-8.04</f>
        <v>25.950000000000003</v>
      </c>
    </row>
    <row r="860" spans="1:28" ht="19.5" customHeight="1" thickBot="1" x14ac:dyDescent="0.2">
      <c r="A860" s="400" t="s">
        <v>205</v>
      </c>
      <c r="B860" s="401"/>
      <c r="C860" s="401"/>
      <c r="D860" s="402"/>
      <c r="E860" s="203" t="s">
        <v>184</v>
      </c>
      <c r="F860" s="247">
        <v>0</v>
      </c>
    </row>
    <row r="862" spans="1:28" ht="19.5" customHeight="1" x14ac:dyDescent="0.15">
      <c r="A862" s="88" t="s">
        <v>387</v>
      </c>
      <c r="F862" s="261" t="s">
        <v>524</v>
      </c>
    </row>
    <row r="863" spans="1:28" ht="19.5" customHeight="1" thickBot="1" x14ac:dyDescent="0.2">
      <c r="A863" s="388" t="s">
        <v>28</v>
      </c>
      <c r="B863" s="390"/>
      <c r="C863" s="390"/>
      <c r="D863" s="390"/>
      <c r="E863" s="390"/>
      <c r="F863" s="390"/>
      <c r="G863" s="390"/>
      <c r="H863" s="390"/>
      <c r="I863" s="390"/>
      <c r="J863" s="390"/>
      <c r="K863" s="390"/>
      <c r="L863" s="390"/>
      <c r="M863" s="390"/>
      <c r="N863" s="390"/>
      <c r="O863" s="390"/>
      <c r="P863" s="390"/>
      <c r="Q863" s="390"/>
      <c r="R863" s="390"/>
      <c r="S863" s="390"/>
      <c r="T863" s="390"/>
      <c r="U863" s="390"/>
      <c r="V863" s="390"/>
      <c r="W863" s="390"/>
      <c r="X863" s="390"/>
      <c r="Y863" s="390"/>
      <c r="Z863" s="390"/>
      <c r="AA863" s="390"/>
    </row>
    <row r="864" spans="1:28" ht="19.5" customHeight="1" x14ac:dyDescent="0.15">
      <c r="A864" s="185" t="s">
        <v>180</v>
      </c>
      <c r="B864" s="186"/>
      <c r="C864" s="186"/>
      <c r="D864" s="186"/>
      <c r="E864" s="186"/>
      <c r="F864" s="90" t="s">
        <v>181</v>
      </c>
      <c r="G864" s="91"/>
      <c r="H864" s="91"/>
      <c r="I864" s="91"/>
      <c r="J864" s="91"/>
      <c r="K864" s="91"/>
      <c r="L864" s="91"/>
      <c r="M864" s="91"/>
      <c r="N864" s="91"/>
      <c r="O864" s="91"/>
      <c r="P864" s="91"/>
      <c r="Q864" s="260"/>
      <c r="R864" s="92"/>
      <c r="S864" s="91"/>
      <c r="T864" s="91"/>
      <c r="U864" s="91"/>
      <c r="V864" s="91"/>
      <c r="W864" s="91"/>
      <c r="X864" s="91"/>
      <c r="Y864" s="91"/>
      <c r="Z864" s="91"/>
      <c r="AA864" s="259" t="s">
        <v>182</v>
      </c>
      <c r="AB864" s="93"/>
    </row>
    <row r="865" spans="1:28" ht="19.5" customHeight="1" x14ac:dyDescent="0.15">
      <c r="A865" s="187" t="s">
        <v>183</v>
      </c>
      <c r="B865" s="188"/>
      <c r="C865" s="188"/>
      <c r="D865" s="188"/>
      <c r="E865" s="189" t="s">
        <v>184</v>
      </c>
      <c r="F865" s="240">
        <f>F867+F901+F904</f>
        <v>1273.2999999999997</v>
      </c>
      <c r="G865" s="256" t="s">
        <v>185</v>
      </c>
      <c r="H865" s="256" t="s">
        <v>186</v>
      </c>
      <c r="I865" s="256" t="s">
        <v>187</v>
      </c>
      <c r="J865" s="256" t="s">
        <v>188</v>
      </c>
      <c r="K865" s="256" t="s">
        <v>228</v>
      </c>
      <c r="L865" s="256" t="s">
        <v>229</v>
      </c>
      <c r="M865" s="256" t="s">
        <v>230</v>
      </c>
      <c r="N865" s="256" t="s">
        <v>231</v>
      </c>
      <c r="O865" s="256" t="s">
        <v>232</v>
      </c>
      <c r="P865" s="256" t="s">
        <v>233</v>
      </c>
      <c r="Q865" s="258" t="s">
        <v>234</v>
      </c>
      <c r="R865" s="257" t="s">
        <v>235</v>
      </c>
      <c r="S865" s="256" t="s">
        <v>236</v>
      </c>
      <c r="T865" s="256" t="s">
        <v>237</v>
      </c>
      <c r="U865" s="256" t="s">
        <v>238</v>
      </c>
      <c r="V865" s="256" t="s">
        <v>239</v>
      </c>
      <c r="W865" s="256" t="s">
        <v>42</v>
      </c>
      <c r="X865" s="256" t="s">
        <v>147</v>
      </c>
      <c r="Y865" s="256" t="s">
        <v>148</v>
      </c>
      <c r="Z865" s="256" t="s">
        <v>149</v>
      </c>
      <c r="AA865" s="253"/>
      <c r="AB865" s="93"/>
    </row>
    <row r="866" spans="1:28" ht="19.5" customHeight="1" x14ac:dyDescent="0.15">
      <c r="A866" s="190"/>
      <c r="B866" s="191"/>
      <c r="C866" s="191"/>
      <c r="D866" s="191"/>
      <c r="E866" s="189" t="s">
        <v>150</v>
      </c>
      <c r="F866" s="240">
        <f>F868</f>
        <v>312.9849999999999</v>
      </c>
      <c r="G866" s="254"/>
      <c r="H866" s="254"/>
      <c r="I866" s="254"/>
      <c r="J866" s="254"/>
      <c r="K866" s="254"/>
      <c r="L866" s="254"/>
      <c r="M866" s="254"/>
      <c r="N866" s="254"/>
      <c r="O866" s="254"/>
      <c r="P866" s="254"/>
      <c r="Q866" s="255"/>
      <c r="R866" s="94"/>
      <c r="S866" s="254"/>
      <c r="T866" s="254"/>
      <c r="U866" s="254"/>
      <c r="V866" s="254"/>
      <c r="W866" s="254"/>
      <c r="X866" s="254"/>
      <c r="Y866" s="254"/>
      <c r="Z866" s="254"/>
      <c r="AA866" s="253" t="s">
        <v>151</v>
      </c>
      <c r="AB866" s="93"/>
    </row>
    <row r="867" spans="1:28" ht="19.5" customHeight="1" x14ac:dyDescent="0.15">
      <c r="A867" s="192"/>
      <c r="B867" s="193" t="s">
        <v>152</v>
      </c>
      <c r="C867" s="188"/>
      <c r="D867" s="188"/>
      <c r="E867" s="189" t="s">
        <v>184</v>
      </c>
      <c r="F867" s="240">
        <f>SUM(G867:AA867)</f>
        <v>1145.4799999999998</v>
      </c>
      <c r="G867" s="240">
        <f>G869+G887</f>
        <v>0</v>
      </c>
      <c r="H867" s="240">
        <f t="shared" ref="H867:AA867" si="401">H869+H887</f>
        <v>15.009999999999998</v>
      </c>
      <c r="I867" s="240">
        <f t="shared" si="401"/>
        <v>14.559999999999999</v>
      </c>
      <c r="J867" s="240">
        <f t="shared" si="401"/>
        <v>18.760000000000002</v>
      </c>
      <c r="K867" s="240">
        <f t="shared" si="401"/>
        <v>14.76</v>
      </c>
      <c r="L867" s="240">
        <f t="shared" si="401"/>
        <v>20.919999999999998</v>
      </c>
      <c r="M867" s="240">
        <f t="shared" si="401"/>
        <v>17.670000000000002</v>
      </c>
      <c r="N867" s="240">
        <f t="shared" si="401"/>
        <v>29.28</v>
      </c>
      <c r="O867" s="240">
        <f t="shared" si="401"/>
        <v>45.22</v>
      </c>
      <c r="P867" s="240">
        <f t="shared" si="401"/>
        <v>85.68</v>
      </c>
      <c r="Q867" s="240">
        <f t="shared" si="401"/>
        <v>125.19</v>
      </c>
      <c r="R867" s="240">
        <f t="shared" si="401"/>
        <v>180.98000000000002</v>
      </c>
      <c r="S867" s="240">
        <f t="shared" si="401"/>
        <v>175.82</v>
      </c>
      <c r="T867" s="240">
        <f t="shared" si="401"/>
        <v>141.18</v>
      </c>
      <c r="U867" s="240">
        <f t="shared" si="401"/>
        <v>122.28</v>
      </c>
      <c r="V867" s="240">
        <f t="shared" si="401"/>
        <v>53.32</v>
      </c>
      <c r="W867" s="240">
        <f t="shared" si="401"/>
        <v>30.3</v>
      </c>
      <c r="X867" s="240">
        <f t="shared" si="401"/>
        <v>28.61</v>
      </c>
      <c r="Y867" s="240">
        <f t="shared" si="401"/>
        <v>15.9</v>
      </c>
      <c r="Z867" s="240">
        <f t="shared" si="401"/>
        <v>5.46</v>
      </c>
      <c r="AA867" s="248">
        <f t="shared" si="401"/>
        <v>4.58</v>
      </c>
      <c r="AB867" s="93"/>
    </row>
    <row r="868" spans="1:28" ht="19.5" customHeight="1" x14ac:dyDescent="0.15">
      <c r="A868" s="194"/>
      <c r="B868" s="195"/>
      <c r="C868" s="191"/>
      <c r="D868" s="191"/>
      <c r="E868" s="189" t="s">
        <v>150</v>
      </c>
      <c r="F868" s="240">
        <f>SUM(G868:AA868)</f>
        <v>312.9849999999999</v>
      </c>
      <c r="G868" s="240">
        <f>G870+G888</f>
        <v>0</v>
      </c>
      <c r="H868" s="240">
        <f t="shared" ref="H868:AA868" si="402">H870+H888</f>
        <v>8.9999999999999993E-3</v>
      </c>
      <c r="I868" s="240">
        <f t="shared" si="402"/>
        <v>0.26200000000000001</v>
      </c>
      <c r="J868" s="240">
        <f t="shared" si="402"/>
        <v>1.169</v>
      </c>
      <c r="K868" s="240">
        <f t="shared" si="402"/>
        <v>2.13</v>
      </c>
      <c r="L868" s="240">
        <f t="shared" si="402"/>
        <v>4.2970000000000006</v>
      </c>
      <c r="M868" s="240">
        <f t="shared" si="402"/>
        <v>3.6890000000000001</v>
      </c>
      <c r="N868" s="240">
        <f t="shared" si="402"/>
        <v>6.2930000000000001</v>
      </c>
      <c r="O868" s="240">
        <f t="shared" si="402"/>
        <v>11.912999999999998</v>
      </c>
      <c r="P868" s="240">
        <f t="shared" si="402"/>
        <v>24.062999999999999</v>
      </c>
      <c r="Q868" s="240">
        <f t="shared" si="402"/>
        <v>38.103000000000002</v>
      </c>
      <c r="R868" s="240">
        <f t="shared" si="402"/>
        <v>53.300999999999995</v>
      </c>
      <c r="S868" s="240">
        <f t="shared" si="402"/>
        <v>54.179000000000002</v>
      </c>
      <c r="T868" s="240">
        <f t="shared" si="402"/>
        <v>40.692999999999998</v>
      </c>
      <c r="U868" s="240">
        <f t="shared" si="402"/>
        <v>33.645999999999987</v>
      </c>
      <c r="V868" s="240">
        <f t="shared" si="402"/>
        <v>15.481999999999999</v>
      </c>
      <c r="W868" s="240">
        <f t="shared" si="402"/>
        <v>8.6029999999999998</v>
      </c>
      <c r="X868" s="240">
        <f t="shared" si="402"/>
        <v>7.8659999999999997</v>
      </c>
      <c r="Y868" s="240">
        <f t="shared" si="402"/>
        <v>4.2759999999999998</v>
      </c>
      <c r="Z868" s="240">
        <f t="shared" si="402"/>
        <v>1.5940000000000001</v>
      </c>
      <c r="AA868" s="248">
        <f t="shared" si="402"/>
        <v>1.417</v>
      </c>
      <c r="AB868" s="93"/>
    </row>
    <row r="869" spans="1:28" ht="19.5" customHeight="1" x14ac:dyDescent="0.15">
      <c r="A869" s="194"/>
      <c r="B869" s="196"/>
      <c r="C869" s="193" t="s">
        <v>152</v>
      </c>
      <c r="D869" s="188"/>
      <c r="E869" s="189" t="s">
        <v>184</v>
      </c>
      <c r="F869" s="240">
        <f t="shared" ref="F869:F900" si="403">SUM(G869:AA869)</f>
        <v>741.39000000000021</v>
      </c>
      <c r="G869" s="240">
        <f>G871+G885</f>
        <v>0</v>
      </c>
      <c r="H869" s="240">
        <f t="shared" ref="H869:J869" si="404">H871+H885</f>
        <v>15.009999999999998</v>
      </c>
      <c r="I869" s="240">
        <f t="shared" si="404"/>
        <v>4.5699999999999994</v>
      </c>
      <c r="J869" s="240">
        <f t="shared" si="404"/>
        <v>5.8</v>
      </c>
      <c r="K869" s="240">
        <f>K871+K885</f>
        <v>12.51</v>
      </c>
      <c r="L869" s="240">
        <f t="shared" ref="L869:AA869" si="405">L871+L885</f>
        <v>20.709999999999997</v>
      </c>
      <c r="M869" s="240">
        <f t="shared" si="405"/>
        <v>16.580000000000002</v>
      </c>
      <c r="N869" s="240">
        <f t="shared" si="405"/>
        <v>18.239999999999998</v>
      </c>
      <c r="O869" s="240">
        <f t="shared" si="405"/>
        <v>35.14</v>
      </c>
      <c r="P869" s="240">
        <f t="shared" si="405"/>
        <v>64.61</v>
      </c>
      <c r="Q869" s="240">
        <f t="shared" si="405"/>
        <v>94.86</v>
      </c>
      <c r="R869" s="240">
        <f t="shared" si="405"/>
        <v>123.94000000000001</v>
      </c>
      <c r="S869" s="240">
        <f t="shared" si="405"/>
        <v>128.68</v>
      </c>
      <c r="T869" s="240">
        <f t="shared" si="405"/>
        <v>87.140000000000015</v>
      </c>
      <c r="U869" s="240">
        <f t="shared" si="405"/>
        <v>61.79</v>
      </c>
      <c r="V869" s="240">
        <f t="shared" si="405"/>
        <v>20.21</v>
      </c>
      <c r="W869" s="240">
        <f t="shared" si="405"/>
        <v>12.96</v>
      </c>
      <c r="X869" s="240">
        <f t="shared" si="405"/>
        <v>12.69</v>
      </c>
      <c r="Y869" s="240">
        <f t="shared" si="405"/>
        <v>1.72</v>
      </c>
      <c r="Z869" s="240">
        <f t="shared" si="405"/>
        <v>2.63</v>
      </c>
      <c r="AA869" s="248">
        <f t="shared" si="405"/>
        <v>1.6</v>
      </c>
      <c r="AB869" s="93"/>
    </row>
    <row r="870" spans="1:28" ht="19.5" customHeight="1" x14ac:dyDescent="0.15">
      <c r="A870" s="194"/>
      <c r="B870" s="197"/>
      <c r="C870" s="197"/>
      <c r="D870" s="191"/>
      <c r="E870" s="189" t="s">
        <v>150</v>
      </c>
      <c r="F870" s="240">
        <f t="shared" si="403"/>
        <v>241.29999999999998</v>
      </c>
      <c r="G870" s="240">
        <f>G872+G886</f>
        <v>0</v>
      </c>
      <c r="H870" s="240">
        <f t="shared" ref="H870:AA870" si="406">H872+H886</f>
        <v>8.9999999999999993E-3</v>
      </c>
      <c r="I870" s="240">
        <f t="shared" si="406"/>
        <v>8.0000000000000002E-3</v>
      </c>
      <c r="J870" s="240">
        <f t="shared" si="406"/>
        <v>0.49800000000000005</v>
      </c>
      <c r="K870" s="240">
        <f t="shared" si="406"/>
        <v>1.9519999999999997</v>
      </c>
      <c r="L870" s="240">
        <f t="shared" si="406"/>
        <v>4.2780000000000005</v>
      </c>
      <c r="M870" s="240">
        <f t="shared" si="406"/>
        <v>3.5720000000000001</v>
      </c>
      <c r="N870" s="240">
        <f t="shared" si="406"/>
        <v>5.0670000000000002</v>
      </c>
      <c r="O870" s="240">
        <f t="shared" si="406"/>
        <v>10.661999999999999</v>
      </c>
      <c r="P870" s="240">
        <f t="shared" si="406"/>
        <v>21.204999999999998</v>
      </c>
      <c r="Q870" s="240">
        <f t="shared" si="406"/>
        <v>33.707000000000001</v>
      </c>
      <c r="R870" s="240">
        <f t="shared" si="406"/>
        <v>44.412000000000006</v>
      </c>
      <c r="S870" s="240">
        <f t="shared" si="406"/>
        <v>45.97</v>
      </c>
      <c r="T870" s="240">
        <f t="shared" si="406"/>
        <v>30.297999999999998</v>
      </c>
      <c r="U870" s="240">
        <f t="shared" si="406"/>
        <v>20.907999999999998</v>
      </c>
      <c r="V870" s="240">
        <f t="shared" si="406"/>
        <v>7.907</v>
      </c>
      <c r="W870" s="240">
        <f t="shared" si="406"/>
        <v>4.343</v>
      </c>
      <c r="X870" s="240">
        <f t="shared" si="406"/>
        <v>4.3490000000000002</v>
      </c>
      <c r="Y870" s="240">
        <f t="shared" si="406"/>
        <v>0.58399999999999996</v>
      </c>
      <c r="Z870" s="240">
        <f t="shared" si="406"/>
        <v>0.92800000000000005</v>
      </c>
      <c r="AA870" s="248">
        <f t="shared" si="406"/>
        <v>0.64300000000000002</v>
      </c>
      <c r="AB870" s="93"/>
    </row>
    <row r="871" spans="1:28" ht="19.5" customHeight="1" x14ac:dyDescent="0.15">
      <c r="A871" s="194"/>
      <c r="B871" s="198"/>
      <c r="C871" s="189"/>
      <c r="D871" s="189" t="s">
        <v>153</v>
      </c>
      <c r="E871" s="189" t="s">
        <v>184</v>
      </c>
      <c r="F871" s="240">
        <f>SUM(G871:AA871)</f>
        <v>725.1500000000002</v>
      </c>
      <c r="G871" s="240">
        <f>SUM(G873,G875,G877,G879,G881,G883)</f>
        <v>0</v>
      </c>
      <c r="H871" s="240">
        <f t="shared" ref="H871" si="407">SUM(H873,H875,H877,H879,H881,H883)</f>
        <v>14.159999999999998</v>
      </c>
      <c r="I871" s="240">
        <f>SUM(I873,I875,I877,I879,I881,I883)</f>
        <v>4.2699999999999996</v>
      </c>
      <c r="J871" s="240">
        <f t="shared" ref="J871" si="408">SUM(J873,J875,J877,J879,J881,J883)</f>
        <v>4.84</v>
      </c>
      <c r="K871" s="240">
        <f>SUM(K873,K875,K877,K879,K881,K883)</f>
        <v>12.51</v>
      </c>
      <c r="L871" s="240">
        <f t="shared" ref="L871:V871" si="409">SUM(L873,L875,L877,L879,L881,L883)</f>
        <v>20.569999999999997</v>
      </c>
      <c r="M871" s="240">
        <f t="shared" si="409"/>
        <v>15.99</v>
      </c>
      <c r="N871" s="240">
        <f t="shared" si="409"/>
        <v>18.239999999999998</v>
      </c>
      <c r="O871" s="240">
        <f>SUM(O873,O875,O877,O879,O881,O883)</f>
        <v>35.14</v>
      </c>
      <c r="P871" s="240">
        <f t="shared" si="409"/>
        <v>58.89</v>
      </c>
      <c r="Q871" s="240">
        <f t="shared" si="409"/>
        <v>90.78</v>
      </c>
      <c r="R871" s="240">
        <f t="shared" si="409"/>
        <v>122.51</v>
      </c>
      <c r="S871" s="240">
        <f t="shared" si="409"/>
        <v>127.6</v>
      </c>
      <c r="T871" s="240">
        <f t="shared" si="409"/>
        <v>86.240000000000009</v>
      </c>
      <c r="U871" s="240">
        <f t="shared" si="409"/>
        <v>61.6</v>
      </c>
      <c r="V871" s="240">
        <f t="shared" si="409"/>
        <v>20.21</v>
      </c>
      <c r="W871" s="240">
        <f>SUM(W873,W875,W877,W879,W881,W883)</f>
        <v>12.96</v>
      </c>
      <c r="X871" s="240">
        <f t="shared" ref="X871:AA871" si="410">SUM(X873,X875,X877,X879,X881,X883)</f>
        <v>12.69</v>
      </c>
      <c r="Y871" s="240">
        <f t="shared" si="410"/>
        <v>1.72</v>
      </c>
      <c r="Z871" s="240">
        <f t="shared" si="410"/>
        <v>2.63</v>
      </c>
      <c r="AA871" s="248">
        <f t="shared" si="410"/>
        <v>1.6</v>
      </c>
      <c r="AB871" s="93"/>
    </row>
    <row r="872" spans="1:28" ht="19.5" customHeight="1" x14ac:dyDescent="0.15">
      <c r="A872" s="194"/>
      <c r="B872" s="198" t="s">
        <v>154</v>
      </c>
      <c r="C872" s="198"/>
      <c r="D872" s="198"/>
      <c r="E872" s="189" t="s">
        <v>150</v>
      </c>
      <c r="F872" s="240">
        <f t="shared" si="403"/>
        <v>237.64599999999999</v>
      </c>
      <c r="G872" s="240">
        <f>SUM(G874,G876,G878,G880,G882,G884)</f>
        <v>0</v>
      </c>
      <c r="H872" s="240">
        <f t="shared" ref="H872:AA872" si="411">SUM(H874,H876,H878,H880,H882,H884)</f>
        <v>0</v>
      </c>
      <c r="I872" s="240">
        <f t="shared" si="411"/>
        <v>0</v>
      </c>
      <c r="J872" s="240">
        <f t="shared" si="411"/>
        <v>0.44800000000000006</v>
      </c>
      <c r="K872" s="240">
        <f t="shared" si="411"/>
        <v>1.9519999999999997</v>
      </c>
      <c r="L872" s="240">
        <f t="shared" si="411"/>
        <v>4.2650000000000006</v>
      </c>
      <c r="M872" s="240">
        <f t="shared" si="411"/>
        <v>3.528</v>
      </c>
      <c r="N872" s="240">
        <f t="shared" si="411"/>
        <v>5.0670000000000002</v>
      </c>
      <c r="O872" s="240">
        <f t="shared" si="411"/>
        <v>10.661999999999999</v>
      </c>
      <c r="P872" s="240">
        <f t="shared" si="411"/>
        <v>19.718999999999998</v>
      </c>
      <c r="Q872" s="240">
        <f t="shared" si="411"/>
        <v>32.642000000000003</v>
      </c>
      <c r="R872" s="240">
        <f t="shared" si="411"/>
        <v>44.011000000000003</v>
      </c>
      <c r="S872" s="240">
        <f t="shared" si="411"/>
        <v>45.667999999999999</v>
      </c>
      <c r="T872" s="240">
        <f t="shared" si="411"/>
        <v>30.074999999999999</v>
      </c>
      <c r="U872" s="240">
        <f t="shared" si="411"/>
        <v>20.854999999999997</v>
      </c>
      <c r="V872" s="240">
        <f t="shared" si="411"/>
        <v>7.907</v>
      </c>
      <c r="W872" s="240">
        <f t="shared" si="411"/>
        <v>4.343</v>
      </c>
      <c r="X872" s="240">
        <f t="shared" si="411"/>
        <v>4.3490000000000002</v>
      </c>
      <c r="Y872" s="240">
        <f t="shared" si="411"/>
        <v>0.58399999999999996</v>
      </c>
      <c r="Z872" s="240">
        <f t="shared" si="411"/>
        <v>0.92800000000000005</v>
      </c>
      <c r="AA872" s="248">
        <f t="shared" si="411"/>
        <v>0.64300000000000002</v>
      </c>
      <c r="AB872" s="93"/>
    </row>
    <row r="873" spans="1:28" ht="19.5" customHeight="1" x14ac:dyDescent="0.15">
      <c r="A873" s="194" t="s">
        <v>155</v>
      </c>
      <c r="B873" s="198"/>
      <c r="C873" s="198" t="s">
        <v>10</v>
      </c>
      <c r="D873" s="189" t="s">
        <v>156</v>
      </c>
      <c r="E873" s="189" t="s">
        <v>184</v>
      </c>
      <c r="F873" s="240">
        <f t="shared" si="403"/>
        <v>564.06000000000006</v>
      </c>
      <c r="G873" s="240">
        <v>0</v>
      </c>
      <c r="H873" s="240">
        <v>4.79</v>
      </c>
      <c r="I873" s="240">
        <v>2.48</v>
      </c>
      <c r="J873" s="240">
        <v>3.36</v>
      </c>
      <c r="K873" s="240">
        <v>10.43</v>
      </c>
      <c r="L873" s="240">
        <v>20.149999999999999</v>
      </c>
      <c r="M873" s="240">
        <v>11.78</v>
      </c>
      <c r="N873" s="240">
        <v>16.52</v>
      </c>
      <c r="O873" s="240">
        <v>30.97</v>
      </c>
      <c r="P873" s="240">
        <v>56.72</v>
      </c>
      <c r="Q873" s="240">
        <v>84.32</v>
      </c>
      <c r="R873" s="240">
        <v>104.59</v>
      </c>
      <c r="S873" s="240">
        <v>97.9</v>
      </c>
      <c r="T873" s="240">
        <v>52.99</v>
      </c>
      <c r="U873" s="240">
        <v>31.01</v>
      </c>
      <c r="V873" s="240">
        <v>17.34</v>
      </c>
      <c r="W873" s="240">
        <v>6.49</v>
      </c>
      <c r="X873" s="240">
        <v>6.87</v>
      </c>
      <c r="Y873" s="240">
        <v>1.19</v>
      </c>
      <c r="Z873" s="240">
        <v>2.63</v>
      </c>
      <c r="AA873" s="248">
        <v>1.53</v>
      </c>
      <c r="AB873" s="93"/>
    </row>
    <row r="874" spans="1:28" ht="19.5" customHeight="1" x14ac:dyDescent="0.15">
      <c r="A874" s="194"/>
      <c r="B874" s="198"/>
      <c r="C874" s="198"/>
      <c r="D874" s="198"/>
      <c r="E874" s="189" t="s">
        <v>150</v>
      </c>
      <c r="F874" s="240">
        <f t="shared" si="403"/>
        <v>200.89500000000001</v>
      </c>
      <c r="G874" s="240">
        <v>0</v>
      </c>
      <c r="H874" s="240">
        <v>0</v>
      </c>
      <c r="I874" s="240">
        <v>0</v>
      </c>
      <c r="J874" s="240">
        <v>0.40200000000000002</v>
      </c>
      <c r="K874" s="240">
        <v>1.7709999999999999</v>
      </c>
      <c r="L874" s="240">
        <v>4.234</v>
      </c>
      <c r="M874" s="240">
        <v>2.95</v>
      </c>
      <c r="N874" s="240">
        <v>4.7910000000000004</v>
      </c>
      <c r="O874" s="240">
        <v>9.91</v>
      </c>
      <c r="P874" s="240">
        <v>19.283999999999999</v>
      </c>
      <c r="Q874" s="240">
        <v>31.213000000000001</v>
      </c>
      <c r="R874" s="240">
        <v>39.722000000000001</v>
      </c>
      <c r="S874" s="240">
        <v>38.133000000000003</v>
      </c>
      <c r="T874" s="240">
        <v>21.172999999999998</v>
      </c>
      <c r="U874" s="240">
        <v>12.69</v>
      </c>
      <c r="V874" s="240">
        <v>7.1040000000000001</v>
      </c>
      <c r="W874" s="240">
        <v>2.6589999999999998</v>
      </c>
      <c r="X874" s="240">
        <v>2.8140000000000001</v>
      </c>
      <c r="Y874" s="240">
        <v>0.48699999999999999</v>
      </c>
      <c r="Z874" s="240">
        <v>0.92800000000000005</v>
      </c>
      <c r="AA874" s="248">
        <v>0.63</v>
      </c>
      <c r="AB874" s="93"/>
    </row>
    <row r="875" spans="1:28" ht="19.5" customHeight="1" x14ac:dyDescent="0.15">
      <c r="A875" s="194"/>
      <c r="B875" s="198"/>
      <c r="C875" s="198"/>
      <c r="D875" s="189" t="s">
        <v>157</v>
      </c>
      <c r="E875" s="189" t="s">
        <v>184</v>
      </c>
      <c r="F875" s="240">
        <f t="shared" si="403"/>
        <v>19.020000000000003</v>
      </c>
      <c r="G875" s="240">
        <v>0</v>
      </c>
      <c r="H875" s="240">
        <v>0</v>
      </c>
      <c r="I875" s="240">
        <v>1</v>
      </c>
      <c r="J875" s="240">
        <v>0</v>
      </c>
      <c r="K875" s="240">
        <v>0</v>
      </c>
      <c r="L875" s="240">
        <v>0</v>
      </c>
      <c r="M875" s="240">
        <v>0</v>
      </c>
      <c r="N875" s="240">
        <v>0</v>
      </c>
      <c r="O875" s="240">
        <v>0.14000000000000001</v>
      </c>
      <c r="P875" s="240">
        <v>0</v>
      </c>
      <c r="Q875" s="240">
        <v>2.09</v>
      </c>
      <c r="R875" s="240">
        <v>2.4300000000000002</v>
      </c>
      <c r="S875" s="240">
        <v>4.49</v>
      </c>
      <c r="T875" s="240">
        <v>3.91</v>
      </c>
      <c r="U875" s="240">
        <v>2.92</v>
      </c>
      <c r="V875" s="240">
        <v>0.42</v>
      </c>
      <c r="W875" s="240">
        <v>1.02</v>
      </c>
      <c r="X875" s="240">
        <v>0</v>
      </c>
      <c r="Y875" s="240">
        <v>0.53</v>
      </c>
      <c r="Z875" s="240">
        <v>0</v>
      </c>
      <c r="AA875" s="248">
        <v>7.0000000000000007E-2</v>
      </c>
      <c r="AB875" s="93"/>
    </row>
    <row r="876" spans="1:28" ht="19.5" customHeight="1" x14ac:dyDescent="0.15">
      <c r="A876" s="194"/>
      <c r="B876" s="198"/>
      <c r="C876" s="198"/>
      <c r="D876" s="198"/>
      <c r="E876" s="189" t="s">
        <v>150</v>
      </c>
      <c r="F876" s="240">
        <f t="shared" si="403"/>
        <v>4.3449999999999998</v>
      </c>
      <c r="G876" s="240">
        <v>0</v>
      </c>
      <c r="H876" s="240">
        <v>0</v>
      </c>
      <c r="I876" s="240">
        <v>0</v>
      </c>
      <c r="J876" s="240">
        <v>0</v>
      </c>
      <c r="K876" s="240">
        <v>0</v>
      </c>
      <c r="L876" s="240">
        <v>0</v>
      </c>
      <c r="M876" s="240">
        <v>0</v>
      </c>
      <c r="N876" s="240">
        <v>0</v>
      </c>
      <c r="O876" s="240">
        <v>2.5999999999999999E-2</v>
      </c>
      <c r="P876" s="240">
        <v>0</v>
      </c>
      <c r="Q876" s="240">
        <v>0.45900000000000002</v>
      </c>
      <c r="R876" s="240">
        <v>0.56000000000000005</v>
      </c>
      <c r="S876" s="240">
        <v>1.077</v>
      </c>
      <c r="T876" s="240">
        <v>0.97799999999999998</v>
      </c>
      <c r="U876" s="240">
        <v>0.76</v>
      </c>
      <c r="V876" s="240">
        <v>0.11</v>
      </c>
      <c r="W876" s="240">
        <v>0.26500000000000001</v>
      </c>
      <c r="X876" s="240">
        <v>0</v>
      </c>
      <c r="Y876" s="240">
        <v>9.7000000000000003E-2</v>
      </c>
      <c r="Z876" s="240">
        <v>0</v>
      </c>
      <c r="AA876" s="248">
        <v>1.2999999999999999E-2</v>
      </c>
      <c r="AB876" s="93"/>
    </row>
    <row r="877" spans="1:28" ht="19.5" customHeight="1" x14ac:dyDescent="0.15">
      <c r="A877" s="194"/>
      <c r="B877" s="198" t="s">
        <v>158</v>
      </c>
      <c r="C877" s="198" t="s">
        <v>159</v>
      </c>
      <c r="D877" s="189" t="s">
        <v>160</v>
      </c>
      <c r="E877" s="189" t="s">
        <v>184</v>
      </c>
      <c r="F877" s="240">
        <f>SUM(G877:AA877)</f>
        <v>102.1</v>
      </c>
      <c r="G877" s="240">
        <v>0</v>
      </c>
      <c r="H877" s="240">
        <v>8.61</v>
      </c>
      <c r="I877" s="240">
        <v>0</v>
      </c>
      <c r="J877" s="240">
        <v>0.38</v>
      </c>
      <c r="K877" s="240">
        <v>1.72</v>
      </c>
      <c r="L877" s="240">
        <v>0.18</v>
      </c>
      <c r="M877" s="240">
        <v>4.0599999999999996</v>
      </c>
      <c r="N877" s="240">
        <v>1.72</v>
      </c>
      <c r="O877" s="240">
        <v>4.03</v>
      </c>
      <c r="P877" s="240">
        <v>2.17</v>
      </c>
      <c r="Q877" s="240">
        <v>4.1500000000000004</v>
      </c>
      <c r="R877" s="240">
        <v>11.28</v>
      </c>
      <c r="S877" s="240">
        <v>14.97</v>
      </c>
      <c r="T877" s="240">
        <v>15.02</v>
      </c>
      <c r="U877" s="240">
        <v>22.36</v>
      </c>
      <c r="V877" s="240">
        <v>0.95</v>
      </c>
      <c r="W877" s="240">
        <v>5.45</v>
      </c>
      <c r="X877" s="240">
        <v>5.05</v>
      </c>
      <c r="Y877" s="240">
        <v>0</v>
      </c>
      <c r="Z877" s="240">
        <v>0</v>
      </c>
      <c r="AA877" s="248">
        <v>0</v>
      </c>
      <c r="AB877" s="93"/>
    </row>
    <row r="878" spans="1:28" ht="19.5" customHeight="1" x14ac:dyDescent="0.15">
      <c r="A878" s="194"/>
      <c r="B878" s="198"/>
      <c r="C878" s="198"/>
      <c r="D878" s="198"/>
      <c r="E878" s="189" t="s">
        <v>150</v>
      </c>
      <c r="F878" s="240">
        <f t="shared" si="403"/>
        <v>21.881</v>
      </c>
      <c r="G878" s="240">
        <v>0</v>
      </c>
      <c r="H878" s="240">
        <v>0</v>
      </c>
      <c r="I878" s="240">
        <v>0</v>
      </c>
      <c r="J878" s="240">
        <v>2.8000000000000001E-2</v>
      </c>
      <c r="K878" s="240">
        <v>0.17199999999999999</v>
      </c>
      <c r="L878" s="240">
        <v>2.1999999999999999E-2</v>
      </c>
      <c r="M878" s="240">
        <v>0.56899999999999995</v>
      </c>
      <c r="N878" s="240">
        <v>0.27600000000000002</v>
      </c>
      <c r="O878" s="240">
        <v>0.72599999999999998</v>
      </c>
      <c r="P878" s="240">
        <v>0.435</v>
      </c>
      <c r="Q878" s="240">
        <v>0.91300000000000003</v>
      </c>
      <c r="R878" s="240">
        <v>2.5939999999999999</v>
      </c>
      <c r="S878" s="240">
        <v>3.5920000000000001</v>
      </c>
      <c r="T878" s="240">
        <v>3.7679999999999998</v>
      </c>
      <c r="U878" s="240">
        <v>5.8129999999999997</v>
      </c>
      <c r="V878" s="240">
        <v>0.24199999999999999</v>
      </c>
      <c r="W878" s="240">
        <v>1.419</v>
      </c>
      <c r="X878" s="240">
        <v>1.3120000000000001</v>
      </c>
      <c r="Y878" s="240">
        <v>0</v>
      </c>
      <c r="Z878" s="240">
        <v>0</v>
      </c>
      <c r="AA878" s="248">
        <v>0</v>
      </c>
      <c r="AB878" s="93"/>
    </row>
    <row r="879" spans="1:28" ht="19.5" customHeight="1" x14ac:dyDescent="0.15">
      <c r="A879" s="194"/>
      <c r="B879" s="198"/>
      <c r="C879" s="198"/>
      <c r="D879" s="189" t="s">
        <v>161</v>
      </c>
      <c r="E879" s="189" t="s">
        <v>184</v>
      </c>
      <c r="F879" s="240">
        <f t="shared" si="403"/>
        <v>2.6500000000000004</v>
      </c>
      <c r="G879" s="240">
        <v>0</v>
      </c>
      <c r="H879" s="240">
        <v>0</v>
      </c>
      <c r="I879" s="240">
        <v>0.79</v>
      </c>
      <c r="J879" s="240">
        <v>0.49</v>
      </c>
      <c r="K879" s="240">
        <v>0.36</v>
      </c>
      <c r="L879" s="240">
        <v>0.24</v>
      </c>
      <c r="M879" s="240">
        <v>0</v>
      </c>
      <c r="N879" s="240">
        <v>0</v>
      </c>
      <c r="O879" s="240">
        <v>0</v>
      </c>
      <c r="P879" s="240">
        <v>0</v>
      </c>
      <c r="Q879" s="240">
        <v>0</v>
      </c>
      <c r="R879" s="240">
        <v>0</v>
      </c>
      <c r="S879" s="240">
        <v>0</v>
      </c>
      <c r="T879" s="240">
        <v>0</v>
      </c>
      <c r="U879" s="240">
        <v>0</v>
      </c>
      <c r="V879" s="240">
        <v>0</v>
      </c>
      <c r="W879" s="240">
        <v>0</v>
      </c>
      <c r="X879" s="240">
        <v>0.77</v>
      </c>
      <c r="Y879" s="240">
        <v>0</v>
      </c>
      <c r="Z879" s="240">
        <v>0</v>
      </c>
      <c r="AA879" s="248">
        <v>0</v>
      </c>
      <c r="AB879" s="93"/>
    </row>
    <row r="880" spans="1:28" ht="19.5" customHeight="1" x14ac:dyDescent="0.15">
      <c r="A880" s="194"/>
      <c r="B880" s="198"/>
      <c r="C880" s="198"/>
      <c r="D880" s="198"/>
      <c r="E880" s="189" t="s">
        <v>150</v>
      </c>
      <c r="F880" s="240">
        <f t="shared" si="403"/>
        <v>0.247</v>
      </c>
      <c r="G880" s="240">
        <v>0</v>
      </c>
      <c r="H880" s="240">
        <v>0</v>
      </c>
      <c r="I880" s="240">
        <v>0</v>
      </c>
      <c r="J880" s="240">
        <v>6.0000000000000001E-3</v>
      </c>
      <c r="K880" s="240">
        <v>8.9999999999999993E-3</v>
      </c>
      <c r="L880" s="240">
        <v>8.9999999999999993E-3</v>
      </c>
      <c r="M880" s="240">
        <v>0</v>
      </c>
      <c r="N880" s="240">
        <v>0</v>
      </c>
      <c r="O880" s="240">
        <v>0</v>
      </c>
      <c r="P880" s="240">
        <v>0</v>
      </c>
      <c r="Q880" s="240">
        <v>0</v>
      </c>
      <c r="R880" s="240">
        <v>0</v>
      </c>
      <c r="S880" s="240">
        <v>0</v>
      </c>
      <c r="T880" s="240">
        <v>0</v>
      </c>
      <c r="U880" s="240">
        <v>0</v>
      </c>
      <c r="V880" s="240">
        <v>0</v>
      </c>
      <c r="W880" s="240">
        <v>0</v>
      </c>
      <c r="X880" s="240">
        <v>0.223</v>
      </c>
      <c r="Y880" s="240">
        <v>0</v>
      </c>
      <c r="Z880" s="240">
        <v>0</v>
      </c>
      <c r="AA880" s="248">
        <v>0</v>
      </c>
      <c r="AB880" s="93"/>
    </row>
    <row r="881" spans="1:28" ht="19.5" customHeight="1" x14ac:dyDescent="0.15">
      <c r="A881" s="194"/>
      <c r="B881" s="198"/>
      <c r="C881" s="198" t="s">
        <v>162</v>
      </c>
      <c r="D881" s="189" t="s">
        <v>163</v>
      </c>
      <c r="E881" s="189" t="s">
        <v>184</v>
      </c>
      <c r="F881" s="240">
        <f t="shared" si="403"/>
        <v>36.630000000000003</v>
      </c>
      <c r="G881" s="240">
        <v>0</v>
      </c>
      <c r="H881" s="240">
        <v>0.76</v>
      </c>
      <c r="I881" s="240">
        <v>0</v>
      </c>
      <c r="J881" s="240">
        <v>7.0000000000000007E-2</v>
      </c>
      <c r="K881" s="240">
        <v>0</v>
      </c>
      <c r="L881" s="240">
        <v>0</v>
      </c>
      <c r="M881" s="240">
        <v>0</v>
      </c>
      <c r="N881" s="240">
        <v>0</v>
      </c>
      <c r="O881" s="240">
        <v>0</v>
      </c>
      <c r="P881" s="240">
        <v>0</v>
      </c>
      <c r="Q881" s="240">
        <v>0.22</v>
      </c>
      <c r="R881" s="240">
        <v>4.21</v>
      </c>
      <c r="S881" s="240">
        <v>10.24</v>
      </c>
      <c r="T881" s="240">
        <v>14.32</v>
      </c>
      <c r="U881" s="240">
        <v>5.31</v>
      </c>
      <c r="V881" s="240">
        <v>1.5</v>
      </c>
      <c r="W881" s="240">
        <v>0</v>
      </c>
      <c r="X881" s="240">
        <v>0</v>
      </c>
      <c r="Y881" s="240">
        <v>0</v>
      </c>
      <c r="Z881" s="240">
        <v>0</v>
      </c>
      <c r="AA881" s="248">
        <v>0</v>
      </c>
      <c r="AB881" s="93"/>
    </row>
    <row r="882" spans="1:28" ht="19.5" customHeight="1" x14ac:dyDescent="0.15">
      <c r="A882" s="194"/>
      <c r="B882" s="198" t="s">
        <v>20</v>
      </c>
      <c r="C882" s="198"/>
      <c r="D882" s="198"/>
      <c r="E882" s="189" t="s">
        <v>150</v>
      </c>
      <c r="F882" s="240">
        <f t="shared" si="403"/>
        <v>10.264000000000001</v>
      </c>
      <c r="G882" s="240">
        <v>0</v>
      </c>
      <c r="H882" s="240">
        <v>0</v>
      </c>
      <c r="I882" s="240">
        <v>0</v>
      </c>
      <c r="J882" s="240">
        <v>7.0000000000000001E-3</v>
      </c>
      <c r="K882" s="240">
        <v>0</v>
      </c>
      <c r="L882" s="240">
        <v>0</v>
      </c>
      <c r="M882" s="240">
        <v>0</v>
      </c>
      <c r="N882" s="240">
        <v>0</v>
      </c>
      <c r="O882" s="240">
        <v>0</v>
      </c>
      <c r="P882" s="240">
        <v>0</v>
      </c>
      <c r="Q882" s="240">
        <v>5.7000000000000002E-2</v>
      </c>
      <c r="R882" s="240">
        <v>1.135</v>
      </c>
      <c r="S882" s="240">
        <v>2.8660000000000001</v>
      </c>
      <c r="T882" s="240">
        <v>4.1559999999999997</v>
      </c>
      <c r="U882" s="240">
        <v>1.5920000000000001</v>
      </c>
      <c r="V882" s="240">
        <v>0.45100000000000001</v>
      </c>
      <c r="W882" s="240">
        <v>0</v>
      </c>
      <c r="X882" s="240">
        <v>0</v>
      </c>
      <c r="Y882" s="240">
        <v>0</v>
      </c>
      <c r="Z882" s="240">
        <v>0</v>
      </c>
      <c r="AA882" s="248">
        <v>0</v>
      </c>
      <c r="AB882" s="93"/>
    </row>
    <row r="883" spans="1:28" ht="19.5" customHeight="1" x14ac:dyDescent="0.15">
      <c r="A883" s="194"/>
      <c r="B883" s="198"/>
      <c r="C883" s="198"/>
      <c r="D883" s="189" t="s">
        <v>164</v>
      </c>
      <c r="E883" s="189" t="s">
        <v>184</v>
      </c>
      <c r="F883" s="240">
        <f t="shared" si="403"/>
        <v>0.69000000000000006</v>
      </c>
      <c r="G883" s="240">
        <v>0</v>
      </c>
      <c r="H883" s="240">
        <v>0</v>
      </c>
      <c r="I883" s="240">
        <v>0</v>
      </c>
      <c r="J883" s="240">
        <v>0.54</v>
      </c>
      <c r="K883" s="240">
        <v>0</v>
      </c>
      <c r="L883" s="240">
        <v>0</v>
      </c>
      <c r="M883" s="240">
        <v>0.15</v>
      </c>
      <c r="N883" s="240">
        <v>0</v>
      </c>
      <c r="O883" s="240">
        <v>0</v>
      </c>
      <c r="P883" s="240">
        <v>0</v>
      </c>
      <c r="Q883" s="240">
        <v>0</v>
      </c>
      <c r="R883" s="240">
        <v>0</v>
      </c>
      <c r="S883" s="240">
        <v>0</v>
      </c>
      <c r="T883" s="240">
        <v>0</v>
      </c>
      <c r="U883" s="240">
        <v>0</v>
      </c>
      <c r="V883" s="240">
        <v>0</v>
      </c>
      <c r="W883" s="240">
        <v>0</v>
      </c>
      <c r="X883" s="240">
        <v>0</v>
      </c>
      <c r="Y883" s="240">
        <v>0</v>
      </c>
      <c r="Z883" s="240">
        <v>0</v>
      </c>
      <c r="AA883" s="248">
        <v>0</v>
      </c>
      <c r="AB883" s="93"/>
    </row>
    <row r="884" spans="1:28" ht="19.5" customHeight="1" x14ac:dyDescent="0.15">
      <c r="A884" s="194" t="s">
        <v>227</v>
      </c>
      <c r="B884" s="198"/>
      <c r="C884" s="198"/>
      <c r="D884" s="198"/>
      <c r="E884" s="189" t="s">
        <v>150</v>
      </c>
      <c r="F884" s="240">
        <f t="shared" si="403"/>
        <v>1.3999999999999999E-2</v>
      </c>
      <c r="G884" s="240">
        <v>0</v>
      </c>
      <c r="H884" s="240">
        <v>0</v>
      </c>
      <c r="I884" s="240">
        <v>0</v>
      </c>
      <c r="J884" s="240">
        <v>5.0000000000000001E-3</v>
      </c>
      <c r="K884" s="240">
        <v>0</v>
      </c>
      <c r="L884" s="240">
        <v>0</v>
      </c>
      <c r="M884" s="240">
        <v>8.9999999999999993E-3</v>
      </c>
      <c r="N884" s="240">
        <v>0</v>
      </c>
      <c r="O884" s="240">
        <v>0</v>
      </c>
      <c r="P884" s="240">
        <v>0</v>
      </c>
      <c r="Q884" s="240">
        <v>0</v>
      </c>
      <c r="R884" s="240">
        <v>0</v>
      </c>
      <c r="S884" s="240">
        <v>0</v>
      </c>
      <c r="T884" s="240">
        <v>0</v>
      </c>
      <c r="U884" s="240">
        <v>0</v>
      </c>
      <c r="V884" s="240">
        <v>0</v>
      </c>
      <c r="W884" s="240">
        <v>0</v>
      </c>
      <c r="X884" s="240">
        <v>0</v>
      </c>
      <c r="Y884" s="240">
        <v>0</v>
      </c>
      <c r="Z884" s="240">
        <v>0</v>
      </c>
      <c r="AA884" s="248">
        <v>0</v>
      </c>
      <c r="AB884" s="93"/>
    </row>
    <row r="885" spans="1:28" ht="19.5" customHeight="1" x14ac:dyDescent="0.15">
      <c r="A885" s="194"/>
      <c r="B885" s="197"/>
      <c r="C885" s="193" t="s">
        <v>165</v>
      </c>
      <c r="D885" s="188"/>
      <c r="E885" s="189" t="s">
        <v>184</v>
      </c>
      <c r="F885" s="240">
        <f t="shared" si="403"/>
        <v>16.239999999999998</v>
      </c>
      <c r="G885" s="240">
        <v>0</v>
      </c>
      <c r="H885" s="240">
        <v>0.85</v>
      </c>
      <c r="I885" s="240">
        <v>0.3</v>
      </c>
      <c r="J885" s="240">
        <v>0.96</v>
      </c>
      <c r="K885" s="240">
        <v>0</v>
      </c>
      <c r="L885" s="240">
        <v>0.14000000000000001</v>
      </c>
      <c r="M885" s="240">
        <v>0.59</v>
      </c>
      <c r="N885" s="240">
        <v>0</v>
      </c>
      <c r="O885" s="240">
        <v>0</v>
      </c>
      <c r="P885" s="240">
        <v>5.72</v>
      </c>
      <c r="Q885" s="240">
        <v>4.08</v>
      </c>
      <c r="R885" s="240">
        <v>1.43</v>
      </c>
      <c r="S885" s="240">
        <v>1.08</v>
      </c>
      <c r="T885" s="240">
        <v>0.9</v>
      </c>
      <c r="U885" s="240">
        <v>0.19</v>
      </c>
      <c r="V885" s="240">
        <v>0</v>
      </c>
      <c r="W885" s="240">
        <v>0</v>
      </c>
      <c r="X885" s="240">
        <v>0</v>
      </c>
      <c r="Y885" s="240">
        <v>0</v>
      </c>
      <c r="Z885" s="240">
        <v>0</v>
      </c>
      <c r="AA885" s="248">
        <v>0</v>
      </c>
      <c r="AB885" s="93"/>
    </row>
    <row r="886" spans="1:28" ht="19.5" customHeight="1" x14ac:dyDescent="0.15">
      <c r="A886" s="194"/>
      <c r="B886" s="197"/>
      <c r="C886" s="197"/>
      <c r="D886" s="191"/>
      <c r="E886" s="189" t="s">
        <v>150</v>
      </c>
      <c r="F886" s="240">
        <f t="shared" si="403"/>
        <v>3.6539999999999995</v>
      </c>
      <c r="G886" s="240">
        <v>0</v>
      </c>
      <c r="H886" s="240">
        <v>8.9999999999999993E-3</v>
      </c>
      <c r="I886" s="240">
        <v>8.0000000000000002E-3</v>
      </c>
      <c r="J886" s="240">
        <v>0.05</v>
      </c>
      <c r="K886" s="240">
        <v>0</v>
      </c>
      <c r="L886" s="240">
        <v>1.2999999999999999E-2</v>
      </c>
      <c r="M886" s="240">
        <v>4.3999999999999997E-2</v>
      </c>
      <c r="N886" s="240">
        <v>0</v>
      </c>
      <c r="O886" s="240">
        <v>0</v>
      </c>
      <c r="P886" s="240">
        <v>1.486</v>
      </c>
      <c r="Q886" s="240">
        <v>1.0649999999999999</v>
      </c>
      <c r="R886" s="240">
        <v>0.40100000000000002</v>
      </c>
      <c r="S886" s="240">
        <v>0.30199999999999999</v>
      </c>
      <c r="T886" s="240">
        <v>0.223</v>
      </c>
      <c r="U886" s="240">
        <v>5.2999999999999999E-2</v>
      </c>
      <c r="V886" s="240">
        <v>0</v>
      </c>
      <c r="W886" s="240">
        <v>0</v>
      </c>
      <c r="X886" s="240">
        <v>0</v>
      </c>
      <c r="Y886" s="240">
        <v>0</v>
      </c>
      <c r="Z886" s="240">
        <v>0</v>
      </c>
      <c r="AA886" s="248">
        <v>0</v>
      </c>
      <c r="AB886" s="93"/>
    </row>
    <row r="887" spans="1:28" ht="19.5" customHeight="1" x14ac:dyDescent="0.15">
      <c r="A887" s="194"/>
      <c r="B887" s="196"/>
      <c r="C887" s="193" t="s">
        <v>152</v>
      </c>
      <c r="D887" s="188"/>
      <c r="E887" s="189" t="s">
        <v>184</v>
      </c>
      <c r="F887" s="240">
        <f t="shared" si="403"/>
        <v>404.09000000000003</v>
      </c>
      <c r="G887" s="240">
        <f>G889+G899</f>
        <v>0</v>
      </c>
      <c r="H887" s="240">
        <f t="shared" ref="H887:AA887" si="412">H889+H899</f>
        <v>0</v>
      </c>
      <c r="I887" s="240">
        <f t="shared" si="412"/>
        <v>9.99</v>
      </c>
      <c r="J887" s="240">
        <f t="shared" si="412"/>
        <v>12.96</v>
      </c>
      <c r="K887" s="240">
        <f t="shared" si="412"/>
        <v>2.25</v>
      </c>
      <c r="L887" s="240">
        <f t="shared" si="412"/>
        <v>0.21</v>
      </c>
      <c r="M887" s="240">
        <f t="shared" si="412"/>
        <v>1.0900000000000001</v>
      </c>
      <c r="N887" s="240">
        <f t="shared" si="412"/>
        <v>11.040000000000001</v>
      </c>
      <c r="O887" s="240">
        <f t="shared" si="412"/>
        <v>10.079999999999998</v>
      </c>
      <c r="P887" s="240">
        <f t="shared" si="412"/>
        <v>21.07</v>
      </c>
      <c r="Q887" s="240">
        <f t="shared" si="412"/>
        <v>30.330000000000002</v>
      </c>
      <c r="R887" s="240">
        <f t="shared" si="412"/>
        <v>57.04</v>
      </c>
      <c r="S887" s="240">
        <f t="shared" si="412"/>
        <v>47.14</v>
      </c>
      <c r="T887" s="240">
        <f t="shared" si="412"/>
        <v>54.04</v>
      </c>
      <c r="U887" s="240">
        <f t="shared" si="412"/>
        <v>60.489999999999995</v>
      </c>
      <c r="V887" s="240">
        <f t="shared" si="412"/>
        <v>33.11</v>
      </c>
      <c r="W887" s="240">
        <f t="shared" si="412"/>
        <v>17.34</v>
      </c>
      <c r="X887" s="240">
        <f t="shared" si="412"/>
        <v>15.92</v>
      </c>
      <c r="Y887" s="240">
        <f t="shared" si="412"/>
        <v>14.18</v>
      </c>
      <c r="Z887" s="240">
        <f t="shared" si="412"/>
        <v>2.83</v>
      </c>
      <c r="AA887" s="248">
        <f t="shared" si="412"/>
        <v>2.98</v>
      </c>
      <c r="AB887" s="93"/>
    </row>
    <row r="888" spans="1:28" ht="19.5" customHeight="1" x14ac:dyDescent="0.15">
      <c r="A888" s="194"/>
      <c r="B888" s="197"/>
      <c r="C888" s="197"/>
      <c r="D888" s="191"/>
      <c r="E888" s="189" t="s">
        <v>150</v>
      </c>
      <c r="F888" s="240">
        <f t="shared" si="403"/>
        <v>71.684999999999974</v>
      </c>
      <c r="G888" s="240">
        <f>G890+G900</f>
        <v>0</v>
      </c>
      <c r="H888" s="240">
        <f t="shared" ref="H888" si="413">H890+H900</f>
        <v>0</v>
      </c>
      <c r="I888" s="240">
        <f>I890+I900</f>
        <v>0.254</v>
      </c>
      <c r="J888" s="240">
        <f t="shared" ref="J888:AA888" si="414">J890+J900</f>
        <v>0.67100000000000004</v>
      </c>
      <c r="K888" s="240">
        <f t="shared" si="414"/>
        <v>0.17799999999999999</v>
      </c>
      <c r="L888" s="240">
        <f t="shared" si="414"/>
        <v>1.9E-2</v>
      </c>
      <c r="M888" s="240">
        <f t="shared" si="414"/>
        <v>0.11699999999999999</v>
      </c>
      <c r="N888" s="240">
        <f t="shared" si="414"/>
        <v>1.226</v>
      </c>
      <c r="O888" s="240">
        <f t="shared" si="414"/>
        <v>1.2509999999999999</v>
      </c>
      <c r="P888" s="240">
        <f t="shared" si="414"/>
        <v>2.8580000000000001</v>
      </c>
      <c r="Q888" s="240">
        <f t="shared" si="414"/>
        <v>4.3959999999999999</v>
      </c>
      <c r="R888" s="240">
        <f t="shared" si="414"/>
        <v>8.8889999999999905</v>
      </c>
      <c r="S888" s="240">
        <f t="shared" si="414"/>
        <v>8.2089999999999996</v>
      </c>
      <c r="T888" s="240">
        <f t="shared" si="414"/>
        <v>10.395</v>
      </c>
      <c r="U888" s="240">
        <f t="shared" si="414"/>
        <v>12.737999999999991</v>
      </c>
      <c r="V888" s="240">
        <f t="shared" si="414"/>
        <v>7.5750000000000002</v>
      </c>
      <c r="W888" s="240">
        <f t="shared" si="414"/>
        <v>4.26</v>
      </c>
      <c r="X888" s="240">
        <f t="shared" si="414"/>
        <v>3.5169999999999999</v>
      </c>
      <c r="Y888" s="240">
        <f t="shared" si="414"/>
        <v>3.6920000000000002</v>
      </c>
      <c r="Z888" s="240">
        <f t="shared" si="414"/>
        <v>0.66600000000000004</v>
      </c>
      <c r="AA888" s="248">
        <f t="shared" si="414"/>
        <v>0.77400000000000002</v>
      </c>
      <c r="AB888" s="93"/>
    </row>
    <row r="889" spans="1:28" ht="19.5" customHeight="1" x14ac:dyDescent="0.15">
      <c r="A889" s="194"/>
      <c r="B889" s="198" t="s">
        <v>94</v>
      </c>
      <c r="C889" s="189"/>
      <c r="D889" s="189" t="s">
        <v>153</v>
      </c>
      <c r="E889" s="189" t="s">
        <v>184</v>
      </c>
      <c r="F889" s="240">
        <f t="shared" si="403"/>
        <v>162.32000000000002</v>
      </c>
      <c r="G889" s="240">
        <f>SUM(G891,G893,G895,G897)</f>
        <v>0</v>
      </c>
      <c r="H889" s="240">
        <f t="shared" ref="H889" si="415">SUM(H891,H893,H895,H897)</f>
        <v>0</v>
      </c>
      <c r="I889" s="240">
        <f>SUM(I891,I893,I895,I897)</f>
        <v>0</v>
      </c>
      <c r="J889" s="240">
        <f t="shared" ref="J889:AA889" si="416">SUM(J891,J893,J895,J897)</f>
        <v>0</v>
      </c>
      <c r="K889" s="240">
        <f t="shared" si="416"/>
        <v>0</v>
      </c>
      <c r="L889" s="240">
        <f t="shared" si="416"/>
        <v>0</v>
      </c>
      <c r="M889" s="240">
        <f t="shared" si="416"/>
        <v>0.2</v>
      </c>
      <c r="N889" s="240">
        <f t="shared" si="416"/>
        <v>0.14000000000000001</v>
      </c>
      <c r="O889" s="240">
        <f t="shared" si="416"/>
        <v>0.71</v>
      </c>
      <c r="P889" s="240">
        <f t="shared" si="416"/>
        <v>1.47</v>
      </c>
      <c r="Q889" s="240">
        <f t="shared" si="416"/>
        <v>1.82</v>
      </c>
      <c r="R889" s="240">
        <f t="shared" si="416"/>
        <v>7.07</v>
      </c>
      <c r="S889" s="240">
        <f t="shared" si="416"/>
        <v>14.38</v>
      </c>
      <c r="T889" s="240">
        <f t="shared" si="416"/>
        <v>25.64</v>
      </c>
      <c r="U889" s="240">
        <f t="shared" si="416"/>
        <v>37.72</v>
      </c>
      <c r="V889" s="240">
        <f t="shared" si="416"/>
        <v>25.17</v>
      </c>
      <c r="W889" s="240">
        <f t="shared" si="416"/>
        <v>15.33</v>
      </c>
      <c r="X889" s="240">
        <f t="shared" si="416"/>
        <v>12.68</v>
      </c>
      <c r="Y889" s="240">
        <f t="shared" si="416"/>
        <v>14.18</v>
      </c>
      <c r="Z889" s="240">
        <f t="shared" si="416"/>
        <v>2.83</v>
      </c>
      <c r="AA889" s="252">
        <f t="shared" si="416"/>
        <v>2.98</v>
      </c>
      <c r="AB889" s="93"/>
    </row>
    <row r="890" spans="1:28" ht="19.5" customHeight="1" x14ac:dyDescent="0.15">
      <c r="A890" s="194"/>
      <c r="B890" s="198"/>
      <c r="C890" s="198" t="s">
        <v>10</v>
      </c>
      <c r="D890" s="198"/>
      <c r="E890" s="189" t="s">
        <v>150</v>
      </c>
      <c r="F890" s="240">
        <f t="shared" si="403"/>
        <v>40.12299999999999</v>
      </c>
      <c r="G890" s="240">
        <f>SUM(G892,G894,G896,G898)</f>
        <v>0</v>
      </c>
      <c r="H890" s="240">
        <f t="shared" ref="H890:AA890" si="417">SUM(H892,H894,H896,H898)</f>
        <v>0</v>
      </c>
      <c r="I890" s="240">
        <f t="shared" si="417"/>
        <v>0</v>
      </c>
      <c r="J890" s="240">
        <f t="shared" si="417"/>
        <v>0</v>
      </c>
      <c r="K890" s="240">
        <f t="shared" si="417"/>
        <v>0</v>
      </c>
      <c r="L890" s="240">
        <f t="shared" si="417"/>
        <v>0</v>
      </c>
      <c r="M890" s="240">
        <f t="shared" si="417"/>
        <v>2.8000000000000001E-2</v>
      </c>
      <c r="N890" s="240">
        <f t="shared" si="417"/>
        <v>2.3E-2</v>
      </c>
      <c r="O890" s="240">
        <f t="shared" si="417"/>
        <v>0.128</v>
      </c>
      <c r="P890" s="240">
        <f t="shared" si="417"/>
        <v>0.29499999999999998</v>
      </c>
      <c r="Q890" s="240">
        <f t="shared" si="417"/>
        <v>0.39600000000000002</v>
      </c>
      <c r="R890" s="240">
        <f t="shared" si="417"/>
        <v>1.629</v>
      </c>
      <c r="S890" s="240">
        <f t="shared" si="417"/>
        <v>3.4489999999999998</v>
      </c>
      <c r="T890" s="240">
        <f t="shared" si="417"/>
        <v>6.2389999999999999</v>
      </c>
      <c r="U890" s="240">
        <f t="shared" si="417"/>
        <v>9.3919999999999906</v>
      </c>
      <c r="V890" s="240">
        <f t="shared" si="417"/>
        <v>6.407</v>
      </c>
      <c r="W890" s="240">
        <f t="shared" si="417"/>
        <v>3.964</v>
      </c>
      <c r="X890" s="240">
        <f t="shared" si="417"/>
        <v>3.0409999999999999</v>
      </c>
      <c r="Y890" s="240">
        <f t="shared" si="417"/>
        <v>3.6920000000000002</v>
      </c>
      <c r="Z890" s="240">
        <f t="shared" si="417"/>
        <v>0.66600000000000004</v>
      </c>
      <c r="AA890" s="248">
        <f t="shared" si="417"/>
        <v>0.77400000000000002</v>
      </c>
      <c r="AB890" s="93"/>
    </row>
    <row r="891" spans="1:28" ht="19.5" customHeight="1" x14ac:dyDescent="0.15">
      <c r="A891" s="194"/>
      <c r="B891" s="198"/>
      <c r="C891" s="198"/>
      <c r="D891" s="189" t="s">
        <v>157</v>
      </c>
      <c r="E891" s="189" t="s">
        <v>184</v>
      </c>
      <c r="F891" s="240">
        <f t="shared" si="403"/>
        <v>162.32000000000002</v>
      </c>
      <c r="G891" s="240">
        <v>0</v>
      </c>
      <c r="H891" s="240">
        <v>0</v>
      </c>
      <c r="I891" s="240">
        <v>0</v>
      </c>
      <c r="J891" s="240">
        <v>0</v>
      </c>
      <c r="K891" s="240">
        <v>0</v>
      </c>
      <c r="L891" s="240">
        <v>0</v>
      </c>
      <c r="M891" s="240">
        <v>0.2</v>
      </c>
      <c r="N891" s="240">
        <v>0.14000000000000001</v>
      </c>
      <c r="O891" s="240">
        <v>0.71</v>
      </c>
      <c r="P891" s="240">
        <v>1.47</v>
      </c>
      <c r="Q891" s="240">
        <v>1.82</v>
      </c>
      <c r="R891" s="240">
        <v>7.07</v>
      </c>
      <c r="S891" s="240">
        <v>14.38</v>
      </c>
      <c r="T891" s="240">
        <v>25.64</v>
      </c>
      <c r="U891" s="240">
        <v>37.72</v>
      </c>
      <c r="V891" s="240">
        <v>25.17</v>
      </c>
      <c r="W891" s="240">
        <v>15.33</v>
      </c>
      <c r="X891" s="240">
        <v>12.68</v>
      </c>
      <c r="Y891" s="240">
        <v>14.18</v>
      </c>
      <c r="Z891" s="240">
        <v>2.83</v>
      </c>
      <c r="AA891" s="248">
        <v>2.98</v>
      </c>
      <c r="AB891" s="93"/>
    </row>
    <row r="892" spans="1:28" ht="19.5" customHeight="1" x14ac:dyDescent="0.15">
      <c r="A892" s="194"/>
      <c r="B892" s="198"/>
      <c r="C892" s="198"/>
      <c r="D892" s="198"/>
      <c r="E892" s="189" t="s">
        <v>150</v>
      </c>
      <c r="F892" s="240">
        <f t="shared" si="403"/>
        <v>40.12299999999999</v>
      </c>
      <c r="G892" s="240">
        <v>0</v>
      </c>
      <c r="H892" s="240">
        <v>0</v>
      </c>
      <c r="I892" s="240">
        <v>0</v>
      </c>
      <c r="J892" s="240">
        <v>0</v>
      </c>
      <c r="K892" s="240">
        <v>0</v>
      </c>
      <c r="L892" s="240">
        <v>0</v>
      </c>
      <c r="M892" s="240">
        <v>2.8000000000000001E-2</v>
      </c>
      <c r="N892" s="240">
        <v>2.3E-2</v>
      </c>
      <c r="O892" s="240">
        <v>0.128</v>
      </c>
      <c r="P892" s="240">
        <v>0.29499999999999998</v>
      </c>
      <c r="Q892" s="240">
        <v>0.39600000000000002</v>
      </c>
      <c r="R892" s="240">
        <v>1.629</v>
      </c>
      <c r="S892" s="240">
        <v>3.4489999999999998</v>
      </c>
      <c r="T892" s="240">
        <v>6.2389999999999999</v>
      </c>
      <c r="U892" s="240">
        <v>9.3919999999999906</v>
      </c>
      <c r="V892" s="240">
        <v>6.407</v>
      </c>
      <c r="W892" s="240">
        <v>3.964</v>
      </c>
      <c r="X892" s="240">
        <v>3.0409999999999999</v>
      </c>
      <c r="Y892" s="240">
        <v>3.6920000000000002</v>
      </c>
      <c r="Z892" s="240">
        <v>0.66600000000000004</v>
      </c>
      <c r="AA892" s="248">
        <v>0.77400000000000002</v>
      </c>
      <c r="AB892" s="93"/>
    </row>
    <row r="893" spans="1:28" ht="19.5" customHeight="1" x14ac:dyDescent="0.15">
      <c r="A893" s="194"/>
      <c r="B893" s="198" t="s">
        <v>65</v>
      </c>
      <c r="C893" s="198" t="s">
        <v>159</v>
      </c>
      <c r="D893" s="189" t="s">
        <v>160</v>
      </c>
      <c r="E893" s="189" t="s">
        <v>184</v>
      </c>
      <c r="F893" s="240">
        <f t="shared" si="403"/>
        <v>0</v>
      </c>
      <c r="G893" s="240">
        <v>0</v>
      </c>
      <c r="H893" s="240">
        <v>0</v>
      </c>
      <c r="I893" s="240">
        <v>0</v>
      </c>
      <c r="J893" s="240">
        <v>0</v>
      </c>
      <c r="K893" s="240">
        <v>0</v>
      </c>
      <c r="L893" s="240">
        <v>0</v>
      </c>
      <c r="M893" s="240">
        <v>0</v>
      </c>
      <c r="N893" s="240">
        <v>0</v>
      </c>
      <c r="O893" s="240">
        <v>0</v>
      </c>
      <c r="P893" s="240">
        <v>0</v>
      </c>
      <c r="Q893" s="240">
        <v>0</v>
      </c>
      <c r="R893" s="240">
        <v>0</v>
      </c>
      <c r="S893" s="240">
        <v>0</v>
      </c>
      <c r="T893" s="240">
        <v>0</v>
      </c>
      <c r="U893" s="240">
        <v>0</v>
      </c>
      <c r="V893" s="240">
        <v>0</v>
      </c>
      <c r="W893" s="240">
        <v>0</v>
      </c>
      <c r="X893" s="240">
        <v>0</v>
      </c>
      <c r="Y893" s="240">
        <v>0</v>
      </c>
      <c r="Z893" s="240">
        <v>0</v>
      </c>
      <c r="AA893" s="248">
        <v>0</v>
      </c>
      <c r="AB893" s="93"/>
    </row>
    <row r="894" spans="1:28" ht="19.5" customHeight="1" x14ac:dyDescent="0.15">
      <c r="A894" s="194"/>
      <c r="B894" s="198"/>
      <c r="C894" s="198"/>
      <c r="D894" s="198"/>
      <c r="E894" s="189" t="s">
        <v>150</v>
      </c>
      <c r="F894" s="240">
        <f t="shared" si="403"/>
        <v>0</v>
      </c>
      <c r="G894" s="240">
        <v>0</v>
      </c>
      <c r="H894" s="240">
        <v>0</v>
      </c>
      <c r="I894" s="240">
        <v>0</v>
      </c>
      <c r="J894" s="240">
        <v>0</v>
      </c>
      <c r="K894" s="240">
        <v>0</v>
      </c>
      <c r="L894" s="240">
        <v>0</v>
      </c>
      <c r="M894" s="240">
        <v>0</v>
      </c>
      <c r="N894" s="240">
        <v>0</v>
      </c>
      <c r="O894" s="240">
        <v>0</v>
      </c>
      <c r="P894" s="240">
        <v>0</v>
      </c>
      <c r="Q894" s="240">
        <v>0</v>
      </c>
      <c r="R894" s="240">
        <v>0</v>
      </c>
      <c r="S894" s="240">
        <v>0</v>
      </c>
      <c r="T894" s="240">
        <v>0</v>
      </c>
      <c r="U894" s="240">
        <v>0</v>
      </c>
      <c r="V894" s="240">
        <v>0</v>
      </c>
      <c r="W894" s="240">
        <v>0</v>
      </c>
      <c r="X894" s="240">
        <v>0</v>
      </c>
      <c r="Y894" s="240">
        <v>0</v>
      </c>
      <c r="Z894" s="240">
        <v>0</v>
      </c>
      <c r="AA894" s="248">
        <v>0</v>
      </c>
      <c r="AB894" s="93"/>
    </row>
    <row r="895" spans="1:28" ht="19.5" customHeight="1" x14ac:dyDescent="0.15">
      <c r="A895" s="194" t="s">
        <v>85</v>
      </c>
      <c r="B895" s="198"/>
      <c r="C895" s="198"/>
      <c r="D895" s="189" t="s">
        <v>166</v>
      </c>
      <c r="E895" s="189" t="s">
        <v>184</v>
      </c>
      <c r="F895" s="240">
        <f t="shared" si="403"/>
        <v>0</v>
      </c>
      <c r="G895" s="240">
        <v>0</v>
      </c>
      <c r="H895" s="240">
        <v>0</v>
      </c>
      <c r="I895" s="240">
        <v>0</v>
      </c>
      <c r="J895" s="240">
        <v>0</v>
      </c>
      <c r="K895" s="240">
        <v>0</v>
      </c>
      <c r="L895" s="240">
        <v>0</v>
      </c>
      <c r="M895" s="240">
        <v>0</v>
      </c>
      <c r="N895" s="240">
        <v>0</v>
      </c>
      <c r="O895" s="240">
        <v>0</v>
      </c>
      <c r="P895" s="240">
        <v>0</v>
      </c>
      <c r="Q895" s="240">
        <v>0</v>
      </c>
      <c r="R895" s="240">
        <v>0</v>
      </c>
      <c r="S895" s="240">
        <v>0</v>
      </c>
      <c r="T895" s="240">
        <v>0</v>
      </c>
      <c r="U895" s="240">
        <v>0</v>
      </c>
      <c r="V895" s="240">
        <v>0</v>
      </c>
      <c r="W895" s="240">
        <v>0</v>
      </c>
      <c r="X895" s="240">
        <v>0</v>
      </c>
      <c r="Y895" s="240">
        <v>0</v>
      </c>
      <c r="Z895" s="240">
        <v>0</v>
      </c>
      <c r="AA895" s="248">
        <v>0</v>
      </c>
      <c r="AB895" s="93"/>
    </row>
    <row r="896" spans="1:28" ht="19.5" customHeight="1" x14ac:dyDescent="0.15">
      <c r="A896" s="194"/>
      <c r="B896" s="198"/>
      <c r="C896" s="198" t="s">
        <v>162</v>
      </c>
      <c r="D896" s="198"/>
      <c r="E896" s="189" t="s">
        <v>150</v>
      </c>
      <c r="F896" s="240">
        <f t="shared" si="403"/>
        <v>0</v>
      </c>
      <c r="G896" s="240">
        <v>0</v>
      </c>
      <c r="H896" s="240">
        <v>0</v>
      </c>
      <c r="I896" s="240">
        <v>0</v>
      </c>
      <c r="J896" s="240">
        <v>0</v>
      </c>
      <c r="K896" s="240">
        <v>0</v>
      </c>
      <c r="L896" s="240">
        <v>0</v>
      </c>
      <c r="M896" s="240">
        <v>0</v>
      </c>
      <c r="N896" s="240">
        <v>0</v>
      </c>
      <c r="O896" s="240">
        <v>0</v>
      </c>
      <c r="P896" s="240">
        <v>0</v>
      </c>
      <c r="Q896" s="240">
        <v>0</v>
      </c>
      <c r="R896" s="240">
        <v>0</v>
      </c>
      <c r="S896" s="240">
        <v>0</v>
      </c>
      <c r="T896" s="240">
        <v>0</v>
      </c>
      <c r="U896" s="240">
        <v>0</v>
      </c>
      <c r="V896" s="240">
        <v>0</v>
      </c>
      <c r="W896" s="240">
        <v>0</v>
      </c>
      <c r="X896" s="240">
        <v>0</v>
      </c>
      <c r="Y896" s="240">
        <v>0</v>
      </c>
      <c r="Z896" s="240">
        <v>0</v>
      </c>
      <c r="AA896" s="248">
        <v>0</v>
      </c>
      <c r="AB896" s="93"/>
    </row>
    <row r="897" spans="1:28" ht="19.5" customHeight="1" x14ac:dyDescent="0.15">
      <c r="A897" s="194"/>
      <c r="B897" s="198" t="s">
        <v>20</v>
      </c>
      <c r="C897" s="198"/>
      <c r="D897" s="189" t="s">
        <v>164</v>
      </c>
      <c r="E897" s="189" t="s">
        <v>184</v>
      </c>
      <c r="F897" s="240">
        <f t="shared" si="403"/>
        <v>0</v>
      </c>
      <c r="G897" s="240">
        <v>0</v>
      </c>
      <c r="H897" s="240">
        <v>0</v>
      </c>
      <c r="I897" s="240">
        <v>0</v>
      </c>
      <c r="J897" s="240">
        <v>0</v>
      </c>
      <c r="K897" s="240">
        <v>0</v>
      </c>
      <c r="L897" s="240">
        <v>0</v>
      </c>
      <c r="M897" s="240">
        <v>0</v>
      </c>
      <c r="N897" s="240">
        <v>0</v>
      </c>
      <c r="O897" s="240">
        <v>0</v>
      </c>
      <c r="P897" s="240">
        <v>0</v>
      </c>
      <c r="Q897" s="240">
        <v>0</v>
      </c>
      <c r="R897" s="240">
        <v>0</v>
      </c>
      <c r="S897" s="240">
        <v>0</v>
      </c>
      <c r="T897" s="240">
        <v>0</v>
      </c>
      <c r="U897" s="240">
        <v>0</v>
      </c>
      <c r="V897" s="240">
        <v>0</v>
      </c>
      <c r="W897" s="240">
        <v>0</v>
      </c>
      <c r="X897" s="240">
        <v>0</v>
      </c>
      <c r="Y897" s="240">
        <v>0</v>
      </c>
      <c r="Z897" s="240">
        <v>0</v>
      </c>
      <c r="AA897" s="248">
        <v>0</v>
      </c>
      <c r="AB897" s="93"/>
    </row>
    <row r="898" spans="1:28" ht="19.5" customHeight="1" x14ac:dyDescent="0.15">
      <c r="A898" s="194"/>
      <c r="B898" s="198"/>
      <c r="C898" s="198"/>
      <c r="D898" s="198"/>
      <c r="E898" s="189" t="s">
        <v>150</v>
      </c>
      <c r="F898" s="240">
        <f t="shared" si="403"/>
        <v>0</v>
      </c>
      <c r="G898" s="240">
        <v>0</v>
      </c>
      <c r="H898" s="240">
        <v>0</v>
      </c>
      <c r="I898" s="240">
        <v>0</v>
      </c>
      <c r="J898" s="240">
        <v>0</v>
      </c>
      <c r="K898" s="240">
        <v>0</v>
      </c>
      <c r="L898" s="240">
        <v>0</v>
      </c>
      <c r="M898" s="240">
        <v>0</v>
      </c>
      <c r="N898" s="240">
        <v>0</v>
      </c>
      <c r="O898" s="240">
        <v>0</v>
      </c>
      <c r="P898" s="240">
        <v>0</v>
      </c>
      <c r="Q898" s="240">
        <v>0</v>
      </c>
      <c r="R898" s="240">
        <v>0</v>
      </c>
      <c r="S898" s="240">
        <v>0</v>
      </c>
      <c r="T898" s="240">
        <v>0</v>
      </c>
      <c r="U898" s="240">
        <v>0</v>
      </c>
      <c r="V898" s="240">
        <v>0</v>
      </c>
      <c r="W898" s="240">
        <v>0</v>
      </c>
      <c r="X898" s="240">
        <v>0</v>
      </c>
      <c r="Y898" s="240">
        <v>0</v>
      </c>
      <c r="Z898" s="240">
        <v>0</v>
      </c>
      <c r="AA898" s="248">
        <v>0</v>
      </c>
      <c r="AB898" s="93"/>
    </row>
    <row r="899" spans="1:28" ht="19.5" customHeight="1" x14ac:dyDescent="0.15">
      <c r="A899" s="194"/>
      <c r="B899" s="197"/>
      <c r="C899" s="193" t="s">
        <v>165</v>
      </c>
      <c r="D899" s="188"/>
      <c r="E899" s="189" t="s">
        <v>184</v>
      </c>
      <c r="F899" s="240">
        <f t="shared" si="403"/>
        <v>241.77</v>
      </c>
      <c r="G899" s="240">
        <v>0</v>
      </c>
      <c r="H899" s="240">
        <v>0</v>
      </c>
      <c r="I899" s="240">
        <v>9.99</v>
      </c>
      <c r="J899" s="240">
        <v>12.96</v>
      </c>
      <c r="K899" s="240">
        <v>2.25</v>
      </c>
      <c r="L899" s="240">
        <v>0.21</v>
      </c>
      <c r="M899" s="240">
        <v>0.89</v>
      </c>
      <c r="N899" s="240">
        <v>10.9</v>
      </c>
      <c r="O899" s="240">
        <v>9.3699999999999992</v>
      </c>
      <c r="P899" s="240">
        <v>19.600000000000001</v>
      </c>
      <c r="Q899" s="240">
        <v>28.51</v>
      </c>
      <c r="R899" s="240">
        <v>49.97</v>
      </c>
      <c r="S899" s="240">
        <v>32.76</v>
      </c>
      <c r="T899" s="240">
        <v>28.4</v>
      </c>
      <c r="U899" s="240">
        <v>22.77</v>
      </c>
      <c r="V899" s="240">
        <v>7.94</v>
      </c>
      <c r="W899" s="240">
        <v>2.0099999999999998</v>
      </c>
      <c r="X899" s="240">
        <v>3.24</v>
      </c>
      <c r="Y899" s="240">
        <v>0</v>
      </c>
      <c r="Z899" s="240">
        <v>0</v>
      </c>
      <c r="AA899" s="248">
        <v>0</v>
      </c>
      <c r="AB899" s="93"/>
    </row>
    <row r="900" spans="1:28" ht="19.5" customHeight="1" thickBot="1" x14ac:dyDescent="0.2">
      <c r="A900" s="199"/>
      <c r="B900" s="200"/>
      <c r="C900" s="200"/>
      <c r="D900" s="201"/>
      <c r="E900" s="202" t="s">
        <v>150</v>
      </c>
      <c r="F900" s="240">
        <f t="shared" si="403"/>
        <v>31.561999999999987</v>
      </c>
      <c r="G900" s="251">
        <v>0</v>
      </c>
      <c r="H900" s="250">
        <v>0</v>
      </c>
      <c r="I900" s="250">
        <v>0.254</v>
      </c>
      <c r="J900" s="250">
        <v>0.67100000000000004</v>
      </c>
      <c r="K900" s="250">
        <v>0.17799999999999999</v>
      </c>
      <c r="L900" s="250">
        <v>1.9E-2</v>
      </c>
      <c r="M900" s="250">
        <v>8.8999999999999996E-2</v>
      </c>
      <c r="N900" s="250">
        <v>1.2030000000000001</v>
      </c>
      <c r="O900" s="250">
        <v>1.123</v>
      </c>
      <c r="P900" s="250">
        <v>2.5630000000000002</v>
      </c>
      <c r="Q900" s="250">
        <v>4</v>
      </c>
      <c r="R900" s="250">
        <v>7.25999999999999</v>
      </c>
      <c r="S900" s="250">
        <v>4.76</v>
      </c>
      <c r="T900" s="250">
        <v>4.1559999999999997</v>
      </c>
      <c r="U900" s="250">
        <v>3.3460000000000001</v>
      </c>
      <c r="V900" s="250">
        <v>1.1679999999999999</v>
      </c>
      <c r="W900" s="250">
        <v>0.29599999999999999</v>
      </c>
      <c r="X900" s="250">
        <v>0.47599999999999998</v>
      </c>
      <c r="Y900" s="250">
        <v>0</v>
      </c>
      <c r="Z900" s="250">
        <v>0</v>
      </c>
      <c r="AA900" s="249">
        <v>0</v>
      </c>
      <c r="AB900" s="93"/>
    </row>
    <row r="901" spans="1:28" ht="19.5" customHeight="1" x14ac:dyDescent="0.15">
      <c r="A901" s="391" t="s">
        <v>119</v>
      </c>
      <c r="B901" s="394" t="s">
        <v>120</v>
      </c>
      <c r="C901" s="395"/>
      <c r="D901" s="396"/>
      <c r="E901" s="198" t="s">
        <v>184</v>
      </c>
      <c r="F901" s="248">
        <f>F902+F903</f>
        <v>127.82000000000001</v>
      </c>
    </row>
    <row r="902" spans="1:28" ht="19.5" customHeight="1" x14ac:dyDescent="0.15">
      <c r="A902" s="392"/>
      <c r="B902" s="397" t="s">
        <v>206</v>
      </c>
      <c r="C902" s="398"/>
      <c r="D902" s="399"/>
      <c r="E902" s="189" t="s">
        <v>184</v>
      </c>
      <c r="F902" s="248">
        <v>122.92</v>
      </c>
    </row>
    <row r="903" spans="1:28" ht="19.5" customHeight="1" x14ac:dyDescent="0.15">
      <c r="A903" s="393"/>
      <c r="B903" s="397" t="s">
        <v>207</v>
      </c>
      <c r="C903" s="398"/>
      <c r="D903" s="399"/>
      <c r="E903" s="189" t="s">
        <v>184</v>
      </c>
      <c r="F903" s="248">
        <v>4.9000000000000004</v>
      </c>
    </row>
    <row r="904" spans="1:28" ht="19.5" customHeight="1" thickBot="1" x14ac:dyDescent="0.2">
      <c r="A904" s="400" t="s">
        <v>205</v>
      </c>
      <c r="B904" s="401"/>
      <c r="C904" s="401"/>
      <c r="D904" s="402"/>
      <c r="E904" s="203" t="s">
        <v>184</v>
      </c>
      <c r="F904" s="247">
        <v>0</v>
      </c>
    </row>
    <row r="906" spans="1:28" ht="19.5" customHeight="1" x14ac:dyDescent="0.15">
      <c r="A906" s="88" t="s">
        <v>387</v>
      </c>
      <c r="F906" s="261" t="s">
        <v>523</v>
      </c>
    </row>
    <row r="907" spans="1:28" ht="19.5" customHeight="1" thickBot="1" x14ac:dyDescent="0.2">
      <c r="A907" s="388" t="s">
        <v>28</v>
      </c>
      <c r="B907" s="390"/>
      <c r="C907" s="390"/>
      <c r="D907" s="390"/>
      <c r="E907" s="390"/>
      <c r="F907" s="390"/>
      <c r="G907" s="390"/>
      <c r="H907" s="390"/>
      <c r="I907" s="390"/>
      <c r="J907" s="390"/>
      <c r="K907" s="390"/>
      <c r="L907" s="390"/>
      <c r="M907" s="390"/>
      <c r="N907" s="390"/>
      <c r="O907" s="390"/>
      <c r="P907" s="390"/>
      <c r="Q907" s="390"/>
      <c r="R907" s="390"/>
      <c r="S907" s="390"/>
      <c r="T907" s="390"/>
      <c r="U907" s="390"/>
      <c r="V907" s="390"/>
      <c r="W907" s="390"/>
      <c r="X907" s="390"/>
      <c r="Y907" s="390"/>
      <c r="Z907" s="390"/>
      <c r="AA907" s="390"/>
    </row>
    <row r="908" spans="1:28" ht="19.5" customHeight="1" x14ac:dyDescent="0.15">
      <c r="A908" s="185" t="s">
        <v>180</v>
      </c>
      <c r="B908" s="186"/>
      <c r="C908" s="186"/>
      <c r="D908" s="186"/>
      <c r="E908" s="186"/>
      <c r="F908" s="90" t="s">
        <v>181</v>
      </c>
      <c r="G908" s="91"/>
      <c r="H908" s="91"/>
      <c r="I908" s="91"/>
      <c r="J908" s="91"/>
      <c r="K908" s="91"/>
      <c r="L908" s="91"/>
      <c r="M908" s="91"/>
      <c r="N908" s="91"/>
      <c r="O908" s="91"/>
      <c r="P908" s="91"/>
      <c r="Q908" s="260"/>
      <c r="R908" s="92"/>
      <c r="S908" s="91"/>
      <c r="T908" s="91"/>
      <c r="U908" s="91"/>
      <c r="V908" s="91"/>
      <c r="W908" s="91"/>
      <c r="X908" s="91"/>
      <c r="Y908" s="91"/>
      <c r="Z908" s="91"/>
      <c r="AA908" s="259" t="s">
        <v>182</v>
      </c>
      <c r="AB908" s="93"/>
    </row>
    <row r="909" spans="1:28" ht="19.5" customHeight="1" x14ac:dyDescent="0.15">
      <c r="A909" s="187" t="s">
        <v>183</v>
      </c>
      <c r="B909" s="188"/>
      <c r="C909" s="188"/>
      <c r="D909" s="188"/>
      <c r="E909" s="189" t="s">
        <v>184</v>
      </c>
      <c r="F909" s="240">
        <v>31684.19</v>
      </c>
      <c r="G909" s="256" t="s">
        <v>185</v>
      </c>
      <c r="H909" s="256" t="s">
        <v>186</v>
      </c>
      <c r="I909" s="256" t="s">
        <v>187</v>
      </c>
      <c r="J909" s="256" t="s">
        <v>188</v>
      </c>
      <c r="K909" s="256" t="s">
        <v>228</v>
      </c>
      <c r="L909" s="256" t="s">
        <v>229</v>
      </c>
      <c r="M909" s="256" t="s">
        <v>230</v>
      </c>
      <c r="N909" s="256" t="s">
        <v>231</v>
      </c>
      <c r="O909" s="256" t="s">
        <v>232</v>
      </c>
      <c r="P909" s="256" t="s">
        <v>233</v>
      </c>
      <c r="Q909" s="258" t="s">
        <v>234</v>
      </c>
      <c r="R909" s="257" t="s">
        <v>235</v>
      </c>
      <c r="S909" s="256" t="s">
        <v>236</v>
      </c>
      <c r="T909" s="256" t="s">
        <v>237</v>
      </c>
      <c r="U909" s="256" t="s">
        <v>238</v>
      </c>
      <c r="V909" s="256" t="s">
        <v>239</v>
      </c>
      <c r="W909" s="256" t="s">
        <v>42</v>
      </c>
      <c r="X909" s="256" t="s">
        <v>147</v>
      </c>
      <c r="Y909" s="256" t="s">
        <v>148</v>
      </c>
      <c r="Z909" s="256" t="s">
        <v>149</v>
      </c>
      <c r="AA909" s="253"/>
      <c r="AB909" s="93"/>
    </row>
    <row r="910" spans="1:28" ht="19.5" customHeight="1" x14ac:dyDescent="0.15">
      <c r="A910" s="190"/>
      <c r="B910" s="191"/>
      <c r="C910" s="191"/>
      <c r="D910" s="191"/>
      <c r="E910" s="189" t="s">
        <v>150</v>
      </c>
      <c r="F910" s="240">
        <v>7214.08</v>
      </c>
      <c r="G910" s="254"/>
      <c r="H910" s="254"/>
      <c r="I910" s="254"/>
      <c r="J910" s="254"/>
      <c r="K910" s="254"/>
      <c r="L910" s="254"/>
      <c r="M910" s="254"/>
      <c r="N910" s="254"/>
      <c r="O910" s="254"/>
      <c r="P910" s="254"/>
      <c r="Q910" s="255"/>
      <c r="R910" s="94"/>
      <c r="S910" s="254"/>
      <c r="T910" s="254"/>
      <c r="U910" s="254"/>
      <c r="V910" s="254"/>
      <c r="W910" s="254"/>
      <c r="X910" s="254"/>
      <c r="Y910" s="254"/>
      <c r="Z910" s="254"/>
      <c r="AA910" s="253" t="s">
        <v>151</v>
      </c>
      <c r="AB910" s="93"/>
    </row>
    <row r="911" spans="1:28" ht="19.5" customHeight="1" x14ac:dyDescent="0.15">
      <c r="A911" s="192"/>
      <c r="B911" s="193" t="s">
        <v>152</v>
      </c>
      <c r="C911" s="188"/>
      <c r="D911" s="188"/>
      <c r="E911" s="189" t="s">
        <v>184</v>
      </c>
      <c r="F911" s="240">
        <v>30971.78</v>
      </c>
      <c r="G911" s="240">
        <v>8.27</v>
      </c>
      <c r="H911" s="240">
        <v>268.83999999999997</v>
      </c>
      <c r="I911" s="240">
        <v>519.01</v>
      </c>
      <c r="J911" s="240">
        <v>635.87</v>
      </c>
      <c r="K911" s="240">
        <v>671.27</v>
      </c>
      <c r="L911" s="240">
        <v>1080.43</v>
      </c>
      <c r="M911" s="240">
        <v>1436.33</v>
      </c>
      <c r="N911" s="240">
        <v>1513.73</v>
      </c>
      <c r="O911" s="240">
        <v>2082.23</v>
      </c>
      <c r="P911" s="240">
        <v>2719.22</v>
      </c>
      <c r="Q911" s="240">
        <v>2813.08</v>
      </c>
      <c r="R911" s="240">
        <v>3589.68</v>
      </c>
      <c r="S911" s="240">
        <v>4000.36</v>
      </c>
      <c r="T911" s="240">
        <v>4551.88</v>
      </c>
      <c r="U911" s="240">
        <v>2861.94</v>
      </c>
      <c r="V911" s="240">
        <v>983.18</v>
      </c>
      <c r="W911" s="240">
        <v>660.75</v>
      </c>
      <c r="X911" s="240">
        <v>204.65</v>
      </c>
      <c r="Y911" s="240">
        <v>119.71</v>
      </c>
      <c r="Z911" s="240">
        <v>81.760000000000005</v>
      </c>
      <c r="AA911" s="248">
        <v>169.59</v>
      </c>
      <c r="AB911" s="93"/>
    </row>
    <row r="912" spans="1:28" ht="19.5" customHeight="1" x14ac:dyDescent="0.15">
      <c r="A912" s="194"/>
      <c r="B912" s="195"/>
      <c r="C912" s="191"/>
      <c r="D912" s="191"/>
      <c r="E912" s="189" t="s">
        <v>150</v>
      </c>
      <c r="F912" s="240">
        <v>7214.08</v>
      </c>
      <c r="G912" s="240">
        <v>0</v>
      </c>
      <c r="H912" s="240">
        <v>0.91100000000000003</v>
      </c>
      <c r="I912" s="240">
        <v>9.1619999999999902</v>
      </c>
      <c r="J912" s="240">
        <v>35.365000000000002</v>
      </c>
      <c r="K912" s="240">
        <v>74.742000000000004</v>
      </c>
      <c r="L912" s="240">
        <v>154.00700000000001</v>
      </c>
      <c r="M912" s="240">
        <v>269.38</v>
      </c>
      <c r="N912" s="240">
        <v>368.4</v>
      </c>
      <c r="O912" s="240">
        <v>566.44399999999996</v>
      </c>
      <c r="P912" s="240">
        <v>779.05299999999795</v>
      </c>
      <c r="Q912" s="240">
        <v>831.00900000000001</v>
      </c>
      <c r="R912" s="240">
        <v>958.85900000000004</v>
      </c>
      <c r="S912" s="240">
        <v>973.77800000000104</v>
      </c>
      <c r="T912" s="240">
        <v>1008.996</v>
      </c>
      <c r="U912" s="240">
        <v>636.328000000001</v>
      </c>
      <c r="V912" s="240">
        <v>235.15299999999999</v>
      </c>
      <c r="W912" s="240">
        <v>170.821</v>
      </c>
      <c r="X912" s="240">
        <v>53.478000000000002</v>
      </c>
      <c r="Y912" s="240">
        <v>31.128</v>
      </c>
      <c r="Z912" s="240">
        <v>19.742999999999999</v>
      </c>
      <c r="AA912" s="248">
        <v>37.323</v>
      </c>
      <c r="AB912" s="93"/>
    </row>
    <row r="913" spans="1:28" ht="19.5" customHeight="1" x14ac:dyDescent="0.15">
      <c r="A913" s="194"/>
      <c r="B913" s="196"/>
      <c r="C913" s="193" t="s">
        <v>152</v>
      </c>
      <c r="D913" s="188"/>
      <c r="E913" s="189" t="s">
        <v>184</v>
      </c>
      <c r="F913" s="240">
        <v>16642.97</v>
      </c>
      <c r="G913" s="240">
        <v>8.27</v>
      </c>
      <c r="H913" s="240">
        <v>174.71</v>
      </c>
      <c r="I913" s="240">
        <v>235.39</v>
      </c>
      <c r="J913" s="240">
        <v>326.64999999999998</v>
      </c>
      <c r="K913" s="240">
        <v>374.72</v>
      </c>
      <c r="L913" s="240">
        <v>568.44000000000005</v>
      </c>
      <c r="M913" s="240">
        <v>901.01</v>
      </c>
      <c r="N913" s="240">
        <v>1178.21</v>
      </c>
      <c r="O913" s="240">
        <v>1654.59</v>
      </c>
      <c r="P913" s="240">
        <v>2146</v>
      </c>
      <c r="Q913" s="240">
        <v>2038.58</v>
      </c>
      <c r="R913" s="240">
        <v>2084.65</v>
      </c>
      <c r="S913" s="240">
        <v>1964.11</v>
      </c>
      <c r="T913" s="240">
        <v>1322.32</v>
      </c>
      <c r="U913" s="240">
        <v>820.93</v>
      </c>
      <c r="V913" s="240">
        <v>347.25</v>
      </c>
      <c r="W913" s="240">
        <v>254.48</v>
      </c>
      <c r="X913" s="240">
        <v>104.57</v>
      </c>
      <c r="Y913" s="240">
        <v>43.66</v>
      </c>
      <c r="Z913" s="240">
        <v>32.770000000000003</v>
      </c>
      <c r="AA913" s="248">
        <v>61.66</v>
      </c>
      <c r="AB913" s="93"/>
    </row>
    <row r="914" spans="1:28" ht="19.5" customHeight="1" x14ac:dyDescent="0.15">
      <c r="A914" s="194"/>
      <c r="B914" s="197"/>
      <c r="C914" s="197"/>
      <c r="D914" s="191"/>
      <c r="E914" s="189" t="s">
        <v>150</v>
      </c>
      <c r="F914" s="240">
        <v>5117.8389999999999</v>
      </c>
      <c r="G914" s="240">
        <v>0</v>
      </c>
      <c r="H914" s="240">
        <v>1E-3</v>
      </c>
      <c r="I914" s="240">
        <v>2</v>
      </c>
      <c r="J914" s="240">
        <v>19.664999999999999</v>
      </c>
      <c r="K914" s="240">
        <v>53.793999999999997</v>
      </c>
      <c r="L914" s="240">
        <v>107.91800000000001</v>
      </c>
      <c r="M914" s="240">
        <v>214.28800000000001</v>
      </c>
      <c r="N914" s="240">
        <v>329.24599999999998</v>
      </c>
      <c r="O914" s="240">
        <v>511.13400000000001</v>
      </c>
      <c r="P914" s="240">
        <v>697.88999999999805</v>
      </c>
      <c r="Q914" s="240">
        <v>712.00199999999995</v>
      </c>
      <c r="R914" s="240">
        <v>727.82799999999895</v>
      </c>
      <c r="S914" s="240">
        <v>658.41899999999998</v>
      </c>
      <c r="T914" s="240">
        <v>484.09800000000098</v>
      </c>
      <c r="U914" s="240">
        <v>295.81</v>
      </c>
      <c r="V914" s="240">
        <v>129.416</v>
      </c>
      <c r="W914" s="240">
        <v>94.063000000000002</v>
      </c>
      <c r="X914" s="240">
        <v>34.930999999999997</v>
      </c>
      <c r="Y914" s="240">
        <v>15.834</v>
      </c>
      <c r="Z914" s="240">
        <v>9.7840000000000007</v>
      </c>
      <c r="AA914" s="248">
        <v>19.718</v>
      </c>
      <c r="AB914" s="93"/>
    </row>
    <row r="915" spans="1:28" ht="19.5" customHeight="1" x14ac:dyDescent="0.15">
      <c r="A915" s="194"/>
      <c r="B915" s="198"/>
      <c r="C915" s="189"/>
      <c r="D915" s="189" t="s">
        <v>153</v>
      </c>
      <c r="E915" s="189" t="s">
        <v>184</v>
      </c>
      <c r="F915" s="240">
        <v>16494.310000000001</v>
      </c>
      <c r="G915" s="240">
        <v>8.27</v>
      </c>
      <c r="H915" s="240">
        <v>173.74</v>
      </c>
      <c r="I915" s="240">
        <v>225.6</v>
      </c>
      <c r="J915" s="240">
        <v>305.73</v>
      </c>
      <c r="K915" s="240">
        <v>367.13</v>
      </c>
      <c r="L915" s="240">
        <v>555.52</v>
      </c>
      <c r="M915" s="240">
        <v>897.34</v>
      </c>
      <c r="N915" s="240">
        <v>1168.6400000000001</v>
      </c>
      <c r="O915" s="240">
        <v>1646.07</v>
      </c>
      <c r="P915" s="240">
        <v>2134.46</v>
      </c>
      <c r="Q915" s="240">
        <v>2033.17</v>
      </c>
      <c r="R915" s="240">
        <v>2073.6</v>
      </c>
      <c r="S915" s="240">
        <v>1953.62</v>
      </c>
      <c r="T915" s="240">
        <v>1301.82</v>
      </c>
      <c r="U915" s="240">
        <v>819.32</v>
      </c>
      <c r="V915" s="240">
        <v>334.31</v>
      </c>
      <c r="W915" s="240">
        <v>254.48</v>
      </c>
      <c r="X915" s="240">
        <v>104.01</v>
      </c>
      <c r="Y915" s="240">
        <v>43.65</v>
      </c>
      <c r="Z915" s="240">
        <v>32.17</v>
      </c>
      <c r="AA915" s="248">
        <v>61.66</v>
      </c>
      <c r="AB915" s="93"/>
    </row>
    <row r="916" spans="1:28" ht="19.5" customHeight="1" x14ac:dyDescent="0.15">
      <c r="A916" s="194"/>
      <c r="B916" s="198" t="s">
        <v>154</v>
      </c>
      <c r="C916" s="198"/>
      <c r="D916" s="198"/>
      <c r="E916" s="189" t="s">
        <v>150</v>
      </c>
      <c r="F916" s="240">
        <v>5102.1580000000004</v>
      </c>
      <c r="G916" s="240">
        <v>0</v>
      </c>
      <c r="H916" s="240">
        <v>0</v>
      </c>
      <c r="I916" s="240">
        <v>1.6879999999999999</v>
      </c>
      <c r="J916" s="240">
        <v>18.614999999999998</v>
      </c>
      <c r="K916" s="240">
        <v>53.286000000000001</v>
      </c>
      <c r="L916" s="240">
        <v>106.756</v>
      </c>
      <c r="M916" s="240">
        <v>213.77799999999999</v>
      </c>
      <c r="N916" s="240">
        <v>328.12299999999999</v>
      </c>
      <c r="O916" s="240">
        <v>509.14299999999997</v>
      </c>
      <c r="P916" s="240">
        <v>695.77599999999802</v>
      </c>
      <c r="Q916" s="240">
        <v>711.24400000000003</v>
      </c>
      <c r="R916" s="240">
        <v>726.66299999999899</v>
      </c>
      <c r="S916" s="240">
        <v>657.32100000000003</v>
      </c>
      <c r="T916" s="240">
        <v>481.89200000000102</v>
      </c>
      <c r="U916" s="240">
        <v>295.60500000000002</v>
      </c>
      <c r="V916" s="240">
        <v>128.08500000000001</v>
      </c>
      <c r="W916" s="240">
        <v>94.063000000000002</v>
      </c>
      <c r="X916" s="240">
        <v>34.872999999999998</v>
      </c>
      <c r="Y916" s="240">
        <v>15.833</v>
      </c>
      <c r="Z916" s="240">
        <v>9.6959999999999997</v>
      </c>
      <c r="AA916" s="248">
        <v>19.718</v>
      </c>
      <c r="AB916" s="93"/>
    </row>
    <row r="917" spans="1:28" ht="19.5" customHeight="1" x14ac:dyDescent="0.15">
      <c r="A917" s="194" t="s">
        <v>155</v>
      </c>
      <c r="B917" s="198"/>
      <c r="C917" s="198" t="s">
        <v>10</v>
      </c>
      <c r="D917" s="189" t="s">
        <v>156</v>
      </c>
      <c r="E917" s="189" t="s">
        <v>184</v>
      </c>
      <c r="F917" s="240">
        <v>13299.88</v>
      </c>
      <c r="G917" s="240">
        <v>0.22</v>
      </c>
      <c r="H917" s="240">
        <v>42.61</v>
      </c>
      <c r="I917" s="240">
        <v>81.27</v>
      </c>
      <c r="J917" s="240">
        <v>123.51</v>
      </c>
      <c r="K917" s="240">
        <v>294.75</v>
      </c>
      <c r="L917" s="240">
        <v>475.36</v>
      </c>
      <c r="M917" s="240">
        <v>822.17</v>
      </c>
      <c r="N917" s="240">
        <v>1087.6500000000001</v>
      </c>
      <c r="O917" s="240">
        <v>1525.35</v>
      </c>
      <c r="P917" s="240">
        <v>1926.69</v>
      </c>
      <c r="Q917" s="240">
        <v>1766.89</v>
      </c>
      <c r="R917" s="240">
        <v>1668.34</v>
      </c>
      <c r="S917" s="240">
        <v>1264.95</v>
      </c>
      <c r="T917" s="240">
        <v>1073.21</v>
      </c>
      <c r="U917" s="240">
        <v>560.91</v>
      </c>
      <c r="V917" s="240">
        <v>276.55</v>
      </c>
      <c r="W917" s="240">
        <v>190.98</v>
      </c>
      <c r="X917" s="240">
        <v>52.9</v>
      </c>
      <c r="Y917" s="240">
        <v>30.03</v>
      </c>
      <c r="Z917" s="240">
        <v>9.93</v>
      </c>
      <c r="AA917" s="248">
        <v>25.61</v>
      </c>
      <c r="AB917" s="93"/>
    </row>
    <row r="918" spans="1:28" ht="19.5" customHeight="1" x14ac:dyDescent="0.15">
      <c r="A918" s="194"/>
      <c r="B918" s="198"/>
      <c r="C918" s="198"/>
      <c r="D918" s="198"/>
      <c r="E918" s="189" t="s">
        <v>150</v>
      </c>
      <c r="F918" s="240">
        <v>4494.22</v>
      </c>
      <c r="G918" s="240">
        <v>0</v>
      </c>
      <c r="H918" s="240">
        <v>0</v>
      </c>
      <c r="I918" s="240">
        <v>1.6559999999999999</v>
      </c>
      <c r="J918" s="240">
        <v>14.827</v>
      </c>
      <c r="K918" s="240">
        <v>50.113999999999997</v>
      </c>
      <c r="L918" s="240">
        <v>99.813000000000002</v>
      </c>
      <c r="M918" s="240">
        <v>205.58799999999999</v>
      </c>
      <c r="N918" s="240">
        <v>315.351</v>
      </c>
      <c r="O918" s="240">
        <v>487.29599999999999</v>
      </c>
      <c r="P918" s="240">
        <v>653.70599999999797</v>
      </c>
      <c r="Q918" s="240">
        <v>651.78499999999997</v>
      </c>
      <c r="R918" s="240">
        <v>632.31199999999899</v>
      </c>
      <c r="S918" s="240">
        <v>490.33</v>
      </c>
      <c r="T918" s="240">
        <v>424.05300000000102</v>
      </c>
      <c r="U918" s="240">
        <v>229.11600000000001</v>
      </c>
      <c r="V918" s="240">
        <v>112.82</v>
      </c>
      <c r="W918" s="240">
        <v>77.515000000000001</v>
      </c>
      <c r="X918" s="240">
        <v>21.585999999999999</v>
      </c>
      <c r="Y918" s="240">
        <v>12.131</v>
      </c>
      <c r="Z918" s="240">
        <v>3.875</v>
      </c>
      <c r="AA918" s="248">
        <v>10.346</v>
      </c>
      <c r="AB918" s="93"/>
    </row>
    <row r="919" spans="1:28" ht="19.5" customHeight="1" x14ac:dyDescent="0.15">
      <c r="A919" s="194"/>
      <c r="B919" s="198"/>
      <c r="C919" s="198"/>
      <c r="D919" s="189" t="s">
        <v>157</v>
      </c>
      <c r="E919" s="189" t="s">
        <v>184</v>
      </c>
      <c r="F919" s="240">
        <v>1290.1300000000001</v>
      </c>
      <c r="G919" s="240">
        <v>0</v>
      </c>
      <c r="H919" s="240">
        <v>0.05</v>
      </c>
      <c r="I919" s="240">
        <v>0</v>
      </c>
      <c r="J919" s="240">
        <v>2.48</v>
      </c>
      <c r="K919" s="240">
        <v>1.9</v>
      </c>
      <c r="L919" s="240">
        <v>25.05</v>
      </c>
      <c r="M919" s="240">
        <v>7.1</v>
      </c>
      <c r="N919" s="240">
        <v>43.74</v>
      </c>
      <c r="O919" s="240">
        <v>57.37</v>
      </c>
      <c r="P919" s="240">
        <v>84.48</v>
      </c>
      <c r="Q919" s="240">
        <v>128.93</v>
      </c>
      <c r="R919" s="240">
        <v>269.49</v>
      </c>
      <c r="S919" s="240">
        <v>382.98</v>
      </c>
      <c r="T919" s="240">
        <v>102.21</v>
      </c>
      <c r="U919" s="240">
        <v>90.82</v>
      </c>
      <c r="V919" s="240">
        <v>11.14</v>
      </c>
      <c r="W919" s="240">
        <v>47.68</v>
      </c>
      <c r="X919" s="240">
        <v>16.149999999999999</v>
      </c>
      <c r="Y919" s="240">
        <v>4.9400000000000004</v>
      </c>
      <c r="Z919" s="240">
        <v>13.62</v>
      </c>
      <c r="AA919" s="248">
        <v>0</v>
      </c>
      <c r="AB919" s="93"/>
    </row>
    <row r="920" spans="1:28" ht="19.5" customHeight="1" x14ac:dyDescent="0.15">
      <c r="A920" s="194"/>
      <c r="B920" s="198"/>
      <c r="C920" s="198"/>
      <c r="D920" s="198"/>
      <c r="E920" s="189" t="s">
        <v>150</v>
      </c>
      <c r="F920" s="240">
        <v>291.892</v>
      </c>
      <c r="G920" s="240">
        <v>0</v>
      </c>
      <c r="H920" s="240">
        <v>0</v>
      </c>
      <c r="I920" s="240">
        <v>0</v>
      </c>
      <c r="J920" s="240">
        <v>0.17299999999999999</v>
      </c>
      <c r="K920" s="240">
        <v>0.19</v>
      </c>
      <c r="L920" s="240">
        <v>2.9969999999999999</v>
      </c>
      <c r="M920" s="240">
        <v>0.99299999999999999</v>
      </c>
      <c r="N920" s="240">
        <v>6.984</v>
      </c>
      <c r="O920" s="240">
        <v>10.32</v>
      </c>
      <c r="P920" s="240">
        <v>16.885000000000002</v>
      </c>
      <c r="Q920" s="240">
        <v>28.308</v>
      </c>
      <c r="R920" s="240">
        <v>61.914000000000001</v>
      </c>
      <c r="S920" s="240">
        <v>91.697000000000003</v>
      </c>
      <c r="T920" s="240">
        <v>24.498999999999999</v>
      </c>
      <c r="U920" s="240">
        <v>22.614000000000001</v>
      </c>
      <c r="V920" s="240">
        <v>2.8969999999999998</v>
      </c>
      <c r="W920" s="240">
        <v>12.397</v>
      </c>
      <c r="X920" s="240">
        <v>4.1989999999999998</v>
      </c>
      <c r="Y920" s="240">
        <v>1.284</v>
      </c>
      <c r="Z920" s="240">
        <v>3.5409999999999999</v>
      </c>
      <c r="AA920" s="248">
        <v>0</v>
      </c>
      <c r="AB920" s="93"/>
    </row>
    <row r="921" spans="1:28" ht="19.5" customHeight="1" x14ac:dyDescent="0.15">
      <c r="A921" s="194"/>
      <c r="B921" s="198" t="s">
        <v>158</v>
      </c>
      <c r="C921" s="198" t="s">
        <v>159</v>
      </c>
      <c r="D921" s="189" t="s">
        <v>160</v>
      </c>
      <c r="E921" s="189" t="s">
        <v>184</v>
      </c>
      <c r="F921" s="240">
        <v>1109.96</v>
      </c>
      <c r="G921" s="240">
        <v>0</v>
      </c>
      <c r="H921" s="240">
        <v>4.29</v>
      </c>
      <c r="I921" s="240">
        <v>0.77</v>
      </c>
      <c r="J921" s="240">
        <v>14.09</v>
      </c>
      <c r="K921" s="240">
        <v>8.9600000000000009</v>
      </c>
      <c r="L921" s="240">
        <v>21.23</v>
      </c>
      <c r="M921" s="240">
        <v>32.409999999999997</v>
      </c>
      <c r="N921" s="240">
        <v>29.43</v>
      </c>
      <c r="O921" s="240">
        <v>58.49</v>
      </c>
      <c r="P921" s="240">
        <v>112.43</v>
      </c>
      <c r="Q921" s="240">
        <v>114.16</v>
      </c>
      <c r="R921" s="240">
        <v>100.99</v>
      </c>
      <c r="S921" s="240">
        <v>231.21</v>
      </c>
      <c r="T921" s="240">
        <v>83.32</v>
      </c>
      <c r="U921" s="240">
        <v>159.91</v>
      </c>
      <c r="V921" s="240">
        <v>40.51</v>
      </c>
      <c r="W921" s="240">
        <v>14.75</v>
      </c>
      <c r="X921" s="240">
        <v>34.96</v>
      </c>
      <c r="Y921" s="240">
        <v>4.6900000000000004</v>
      </c>
      <c r="Z921" s="240">
        <v>7.31</v>
      </c>
      <c r="AA921" s="248">
        <v>36.049999999999997</v>
      </c>
      <c r="AB921" s="93"/>
    </row>
    <row r="922" spans="1:28" ht="19.5" customHeight="1" x14ac:dyDescent="0.15">
      <c r="A922" s="194"/>
      <c r="B922" s="198"/>
      <c r="C922" s="198"/>
      <c r="D922" s="198"/>
      <c r="E922" s="189" t="s">
        <v>150</v>
      </c>
      <c r="F922" s="240">
        <v>248.71199999999999</v>
      </c>
      <c r="G922" s="240">
        <v>0</v>
      </c>
      <c r="H922" s="240">
        <v>0</v>
      </c>
      <c r="I922" s="240">
        <v>3.2000000000000001E-2</v>
      </c>
      <c r="J922" s="240">
        <v>0.98699999999999999</v>
      </c>
      <c r="K922" s="240">
        <v>0.89600000000000002</v>
      </c>
      <c r="L922" s="240">
        <v>2.548</v>
      </c>
      <c r="M922" s="240">
        <v>4.54</v>
      </c>
      <c r="N922" s="240">
        <v>4.7080000000000002</v>
      </c>
      <c r="O922" s="240">
        <v>10.531000000000001</v>
      </c>
      <c r="P922" s="240">
        <v>22.478999999999999</v>
      </c>
      <c r="Q922" s="240">
        <v>25.108000000000001</v>
      </c>
      <c r="R922" s="240">
        <v>23.178999999999998</v>
      </c>
      <c r="S922" s="240">
        <v>55.35</v>
      </c>
      <c r="T922" s="240">
        <v>20.829000000000001</v>
      </c>
      <c r="U922" s="240">
        <v>41.575000000000003</v>
      </c>
      <c r="V922" s="240">
        <v>10.535</v>
      </c>
      <c r="W922" s="240">
        <v>3.8340000000000001</v>
      </c>
      <c r="X922" s="240">
        <v>9.0879999999999992</v>
      </c>
      <c r="Y922" s="240">
        <v>1.2210000000000001</v>
      </c>
      <c r="Z922" s="240">
        <v>1.9</v>
      </c>
      <c r="AA922" s="248">
        <v>9.3719999999999999</v>
      </c>
      <c r="AB922" s="93"/>
    </row>
    <row r="923" spans="1:28" ht="19.5" customHeight="1" x14ac:dyDescent="0.15">
      <c r="A923" s="194"/>
      <c r="B923" s="198"/>
      <c r="C923" s="198"/>
      <c r="D923" s="189" t="s">
        <v>161</v>
      </c>
      <c r="E923" s="189" t="s">
        <v>184</v>
      </c>
      <c r="F923" s="240">
        <v>534.61</v>
      </c>
      <c r="G923" s="240">
        <v>7.83</v>
      </c>
      <c r="H923" s="240">
        <v>114.6</v>
      </c>
      <c r="I923" s="240">
        <v>128.85</v>
      </c>
      <c r="J923" s="240">
        <v>158.32</v>
      </c>
      <c r="K923" s="240">
        <v>56.91</v>
      </c>
      <c r="L923" s="240">
        <v>33.28</v>
      </c>
      <c r="M923" s="240">
        <v>31.21</v>
      </c>
      <c r="N923" s="240">
        <v>2.12</v>
      </c>
      <c r="O923" s="240">
        <v>0.63</v>
      </c>
      <c r="P923" s="240">
        <v>0</v>
      </c>
      <c r="Q923" s="240">
        <v>0</v>
      </c>
      <c r="R923" s="240">
        <v>0</v>
      </c>
      <c r="S923" s="240">
        <v>0.61</v>
      </c>
      <c r="T923" s="240">
        <v>0</v>
      </c>
      <c r="U923" s="240">
        <v>0</v>
      </c>
      <c r="V923" s="240">
        <v>0</v>
      </c>
      <c r="W923" s="240">
        <v>0.25</v>
      </c>
      <c r="X923" s="240">
        <v>0</v>
      </c>
      <c r="Y923" s="240">
        <v>0</v>
      </c>
      <c r="Z923" s="240">
        <v>0</v>
      </c>
      <c r="AA923" s="248">
        <v>0</v>
      </c>
      <c r="AB923" s="93"/>
    </row>
    <row r="924" spans="1:28" ht="19.5" customHeight="1" x14ac:dyDescent="0.15">
      <c r="A924" s="194"/>
      <c r="B924" s="198"/>
      <c r="C924" s="198"/>
      <c r="D924" s="198"/>
      <c r="E924" s="189" t="s">
        <v>150</v>
      </c>
      <c r="F924" s="240">
        <v>6.891</v>
      </c>
      <c r="G924" s="240">
        <v>0</v>
      </c>
      <c r="H924" s="240">
        <v>0</v>
      </c>
      <c r="I924" s="240">
        <v>0</v>
      </c>
      <c r="J924" s="240">
        <v>1.895</v>
      </c>
      <c r="K924" s="240">
        <v>1.4850000000000001</v>
      </c>
      <c r="L924" s="240">
        <v>1.302</v>
      </c>
      <c r="M924" s="240">
        <v>1.8089999999999999</v>
      </c>
      <c r="N924" s="240">
        <v>0.16500000000000001</v>
      </c>
      <c r="O924" s="240">
        <v>6.6000000000000003E-2</v>
      </c>
      <c r="P924" s="240">
        <v>0</v>
      </c>
      <c r="Q924" s="240">
        <v>0</v>
      </c>
      <c r="R924" s="240">
        <v>0</v>
      </c>
      <c r="S924" s="240">
        <v>9.6000000000000002E-2</v>
      </c>
      <c r="T924" s="240">
        <v>0</v>
      </c>
      <c r="U924" s="240">
        <v>0</v>
      </c>
      <c r="V924" s="240">
        <v>0</v>
      </c>
      <c r="W924" s="240">
        <v>7.2999999999999995E-2</v>
      </c>
      <c r="X924" s="240">
        <v>0</v>
      </c>
      <c r="Y924" s="240">
        <v>0</v>
      </c>
      <c r="Z924" s="240">
        <v>0</v>
      </c>
      <c r="AA924" s="248">
        <v>0</v>
      </c>
      <c r="AB924" s="93"/>
    </row>
    <row r="925" spans="1:28" ht="19.5" customHeight="1" x14ac:dyDescent="0.15">
      <c r="A925" s="194"/>
      <c r="B925" s="198"/>
      <c r="C925" s="198" t="s">
        <v>162</v>
      </c>
      <c r="D925" s="189" t="s">
        <v>163</v>
      </c>
      <c r="E925" s="189" t="s">
        <v>184</v>
      </c>
      <c r="F925" s="240">
        <v>255.4</v>
      </c>
      <c r="G925" s="240">
        <v>0.22</v>
      </c>
      <c r="H925" s="240">
        <v>12.19</v>
      </c>
      <c r="I925" s="240">
        <v>14.71</v>
      </c>
      <c r="J925" s="240">
        <v>7.33</v>
      </c>
      <c r="K925" s="240">
        <v>4.6100000000000003</v>
      </c>
      <c r="L925" s="240">
        <v>0.6</v>
      </c>
      <c r="M925" s="240">
        <v>4.45</v>
      </c>
      <c r="N925" s="240">
        <v>3.58</v>
      </c>
      <c r="O925" s="240">
        <v>3.95</v>
      </c>
      <c r="P925" s="240">
        <v>10.67</v>
      </c>
      <c r="Q925" s="240">
        <v>23.19</v>
      </c>
      <c r="R925" s="240">
        <v>34.78</v>
      </c>
      <c r="S925" s="240">
        <v>73.87</v>
      </c>
      <c r="T925" s="240">
        <v>43.08</v>
      </c>
      <c r="U925" s="240">
        <v>7.25</v>
      </c>
      <c r="V925" s="240">
        <v>6.11</v>
      </c>
      <c r="W925" s="240">
        <v>0.82</v>
      </c>
      <c r="X925" s="240">
        <v>0</v>
      </c>
      <c r="Y925" s="240">
        <v>3.99</v>
      </c>
      <c r="Z925" s="240">
        <v>0</v>
      </c>
      <c r="AA925" s="248">
        <v>0</v>
      </c>
      <c r="AB925" s="93"/>
    </row>
    <row r="926" spans="1:28" ht="19.5" customHeight="1" x14ac:dyDescent="0.15">
      <c r="A926" s="194"/>
      <c r="B926" s="198" t="s">
        <v>20</v>
      </c>
      <c r="C926" s="198"/>
      <c r="D926" s="198"/>
      <c r="E926" s="189" t="s">
        <v>150</v>
      </c>
      <c r="F926" s="240">
        <v>59.722000000000001</v>
      </c>
      <c r="G926" s="240">
        <v>0</v>
      </c>
      <c r="H926" s="240">
        <v>0</v>
      </c>
      <c r="I926" s="240">
        <v>0</v>
      </c>
      <c r="J926" s="240">
        <v>0.73299999999999998</v>
      </c>
      <c r="K926" s="240">
        <v>0.60099999999999998</v>
      </c>
      <c r="L926" s="240">
        <v>9.6000000000000002E-2</v>
      </c>
      <c r="M926" s="240">
        <v>0.84799999999999998</v>
      </c>
      <c r="N926" s="240">
        <v>0.752</v>
      </c>
      <c r="O926" s="240">
        <v>0.90100000000000002</v>
      </c>
      <c r="P926" s="240">
        <v>2.681</v>
      </c>
      <c r="Q926" s="240">
        <v>6.0430000000000001</v>
      </c>
      <c r="R926" s="240">
        <v>9.2579999999999991</v>
      </c>
      <c r="S926" s="240">
        <v>19.847999999999999</v>
      </c>
      <c r="T926" s="240">
        <v>12.510999999999999</v>
      </c>
      <c r="U926" s="240">
        <v>2.1760000000000002</v>
      </c>
      <c r="V926" s="240">
        <v>1.833</v>
      </c>
      <c r="W926" s="240">
        <v>0.24399999999999999</v>
      </c>
      <c r="X926" s="240">
        <v>0</v>
      </c>
      <c r="Y926" s="240">
        <v>1.1970000000000001</v>
      </c>
      <c r="Z926" s="240">
        <v>0</v>
      </c>
      <c r="AA926" s="248">
        <v>0</v>
      </c>
      <c r="AB926" s="93"/>
    </row>
    <row r="927" spans="1:28" ht="19.5" customHeight="1" x14ac:dyDescent="0.15">
      <c r="A927" s="194"/>
      <c r="B927" s="198"/>
      <c r="C927" s="198"/>
      <c r="D927" s="189" t="s">
        <v>164</v>
      </c>
      <c r="E927" s="189" t="s">
        <v>184</v>
      </c>
      <c r="F927" s="240">
        <v>4.33</v>
      </c>
      <c r="G927" s="240">
        <v>0</v>
      </c>
      <c r="H927" s="240">
        <v>0</v>
      </c>
      <c r="I927" s="240">
        <v>0</v>
      </c>
      <c r="J927" s="240">
        <v>0</v>
      </c>
      <c r="K927" s="240">
        <v>0</v>
      </c>
      <c r="L927" s="240">
        <v>0</v>
      </c>
      <c r="M927" s="240">
        <v>0</v>
      </c>
      <c r="N927" s="240">
        <v>2.12</v>
      </c>
      <c r="O927" s="240">
        <v>0.28000000000000003</v>
      </c>
      <c r="P927" s="240">
        <v>0.19</v>
      </c>
      <c r="Q927" s="240">
        <v>0</v>
      </c>
      <c r="R927" s="240">
        <v>0</v>
      </c>
      <c r="S927" s="240">
        <v>0</v>
      </c>
      <c r="T927" s="240">
        <v>0</v>
      </c>
      <c r="U927" s="240">
        <v>0.43</v>
      </c>
      <c r="V927" s="240">
        <v>0</v>
      </c>
      <c r="W927" s="240">
        <v>0</v>
      </c>
      <c r="X927" s="240">
        <v>0</v>
      </c>
      <c r="Y927" s="240">
        <v>0</v>
      </c>
      <c r="Z927" s="240">
        <v>1.31</v>
      </c>
      <c r="AA927" s="248">
        <v>0</v>
      </c>
      <c r="AB927" s="93"/>
    </row>
    <row r="928" spans="1:28" ht="19.5" customHeight="1" x14ac:dyDescent="0.15">
      <c r="A928" s="194" t="s">
        <v>227</v>
      </c>
      <c r="B928" s="198"/>
      <c r="C928" s="198"/>
      <c r="D928" s="198"/>
      <c r="E928" s="189" t="s">
        <v>150</v>
      </c>
      <c r="F928" s="240">
        <v>0.72099999999999997</v>
      </c>
      <c r="G928" s="240">
        <v>0</v>
      </c>
      <c r="H928" s="240">
        <v>0</v>
      </c>
      <c r="I928" s="240">
        <v>0</v>
      </c>
      <c r="J928" s="240">
        <v>0</v>
      </c>
      <c r="K928" s="240">
        <v>0</v>
      </c>
      <c r="L928" s="240">
        <v>0</v>
      </c>
      <c r="M928" s="240">
        <v>0</v>
      </c>
      <c r="N928" s="240">
        <v>0.16300000000000001</v>
      </c>
      <c r="O928" s="240">
        <v>2.9000000000000001E-2</v>
      </c>
      <c r="P928" s="240">
        <v>2.5000000000000001E-2</v>
      </c>
      <c r="Q928" s="240">
        <v>0</v>
      </c>
      <c r="R928" s="240">
        <v>0</v>
      </c>
      <c r="S928" s="240">
        <v>0</v>
      </c>
      <c r="T928" s="240">
        <v>0</v>
      </c>
      <c r="U928" s="240">
        <v>0.124</v>
      </c>
      <c r="V928" s="240">
        <v>0</v>
      </c>
      <c r="W928" s="240">
        <v>0</v>
      </c>
      <c r="X928" s="240">
        <v>0</v>
      </c>
      <c r="Y928" s="240">
        <v>0</v>
      </c>
      <c r="Z928" s="240">
        <v>0.38</v>
      </c>
      <c r="AA928" s="248">
        <v>0</v>
      </c>
      <c r="AB928" s="93"/>
    </row>
    <row r="929" spans="1:28" ht="19.5" customHeight="1" x14ac:dyDescent="0.15">
      <c r="A929" s="194"/>
      <c r="B929" s="197"/>
      <c r="C929" s="193" t="s">
        <v>165</v>
      </c>
      <c r="D929" s="188"/>
      <c r="E929" s="189" t="s">
        <v>184</v>
      </c>
      <c r="F929" s="240">
        <v>148.66</v>
      </c>
      <c r="G929" s="240">
        <v>0</v>
      </c>
      <c r="H929" s="240">
        <v>0.97</v>
      </c>
      <c r="I929" s="240">
        <v>9.7899999999999991</v>
      </c>
      <c r="J929" s="240">
        <v>20.92</v>
      </c>
      <c r="K929" s="240">
        <v>7.59</v>
      </c>
      <c r="L929" s="240">
        <v>12.92</v>
      </c>
      <c r="M929" s="240">
        <v>3.67</v>
      </c>
      <c r="N929" s="240">
        <v>9.57</v>
      </c>
      <c r="O929" s="240">
        <v>8.52</v>
      </c>
      <c r="P929" s="240">
        <v>11.54</v>
      </c>
      <c r="Q929" s="240">
        <v>5.41</v>
      </c>
      <c r="R929" s="240">
        <v>11.05</v>
      </c>
      <c r="S929" s="240">
        <v>10.49</v>
      </c>
      <c r="T929" s="240">
        <v>20.5</v>
      </c>
      <c r="U929" s="240">
        <v>1.61</v>
      </c>
      <c r="V929" s="240">
        <v>12.94</v>
      </c>
      <c r="W929" s="240">
        <v>0</v>
      </c>
      <c r="X929" s="240">
        <v>0.56000000000000005</v>
      </c>
      <c r="Y929" s="240">
        <v>0.01</v>
      </c>
      <c r="Z929" s="240">
        <v>0.6</v>
      </c>
      <c r="AA929" s="248">
        <v>0</v>
      </c>
      <c r="AB929" s="93"/>
    </row>
    <row r="930" spans="1:28" ht="19.5" customHeight="1" x14ac:dyDescent="0.15">
      <c r="A930" s="194"/>
      <c r="B930" s="197"/>
      <c r="C930" s="197"/>
      <c r="D930" s="191"/>
      <c r="E930" s="189" t="s">
        <v>150</v>
      </c>
      <c r="F930" s="240">
        <v>15.680999999999999</v>
      </c>
      <c r="G930" s="240">
        <v>0</v>
      </c>
      <c r="H930" s="240">
        <v>1E-3</v>
      </c>
      <c r="I930" s="240">
        <v>0.312</v>
      </c>
      <c r="J930" s="240">
        <v>1.05</v>
      </c>
      <c r="K930" s="240">
        <v>0.50800000000000001</v>
      </c>
      <c r="L930" s="240">
        <v>1.1619999999999999</v>
      </c>
      <c r="M930" s="240">
        <v>0.51</v>
      </c>
      <c r="N930" s="240">
        <v>1.123</v>
      </c>
      <c r="O930" s="240">
        <v>1.9910000000000001</v>
      </c>
      <c r="P930" s="240">
        <v>2.1139999999999999</v>
      </c>
      <c r="Q930" s="240">
        <v>0.75800000000000001</v>
      </c>
      <c r="R930" s="240">
        <v>1.165</v>
      </c>
      <c r="S930" s="240">
        <v>1.0980000000000001</v>
      </c>
      <c r="T930" s="240">
        <v>2.206</v>
      </c>
      <c r="U930" s="240">
        <v>0.20499999999999999</v>
      </c>
      <c r="V930" s="240">
        <v>1.331</v>
      </c>
      <c r="W930" s="240">
        <v>0</v>
      </c>
      <c r="X930" s="240">
        <v>5.8000000000000003E-2</v>
      </c>
      <c r="Y930" s="240">
        <v>1E-3</v>
      </c>
      <c r="Z930" s="240">
        <v>8.7999999999999995E-2</v>
      </c>
      <c r="AA930" s="248">
        <v>0</v>
      </c>
      <c r="AB930" s="93"/>
    </row>
    <row r="931" spans="1:28" ht="19.5" customHeight="1" x14ac:dyDescent="0.15">
      <c r="A931" s="194"/>
      <c r="B931" s="196"/>
      <c r="C931" s="193" t="s">
        <v>152</v>
      </c>
      <c r="D931" s="188"/>
      <c r="E931" s="189" t="s">
        <v>184</v>
      </c>
      <c r="F931" s="240">
        <v>14328.81</v>
      </c>
      <c r="G931" s="240">
        <v>0</v>
      </c>
      <c r="H931" s="240">
        <v>94.13</v>
      </c>
      <c r="I931" s="240">
        <v>283.62</v>
      </c>
      <c r="J931" s="240">
        <v>309.22000000000003</v>
      </c>
      <c r="K931" s="240">
        <v>296.55</v>
      </c>
      <c r="L931" s="240">
        <v>511.99</v>
      </c>
      <c r="M931" s="240">
        <v>535.32000000000005</v>
      </c>
      <c r="N931" s="240">
        <v>335.52</v>
      </c>
      <c r="O931" s="240">
        <v>427.64</v>
      </c>
      <c r="P931" s="240">
        <v>573.22</v>
      </c>
      <c r="Q931" s="240">
        <v>774.5</v>
      </c>
      <c r="R931" s="240">
        <v>1505.03</v>
      </c>
      <c r="S931" s="240">
        <v>2036.25</v>
      </c>
      <c r="T931" s="240">
        <v>3229.56</v>
      </c>
      <c r="U931" s="240">
        <v>2041.01</v>
      </c>
      <c r="V931" s="240">
        <v>635.92999999999995</v>
      </c>
      <c r="W931" s="240">
        <v>406.27</v>
      </c>
      <c r="X931" s="240">
        <v>100.08</v>
      </c>
      <c r="Y931" s="240">
        <v>76.05</v>
      </c>
      <c r="Z931" s="240">
        <v>48.99</v>
      </c>
      <c r="AA931" s="248">
        <v>107.93</v>
      </c>
      <c r="AB931" s="93"/>
    </row>
    <row r="932" spans="1:28" ht="19.5" customHeight="1" x14ac:dyDescent="0.15">
      <c r="A932" s="194"/>
      <c r="B932" s="197"/>
      <c r="C932" s="197"/>
      <c r="D932" s="191"/>
      <c r="E932" s="189" t="s">
        <v>150</v>
      </c>
      <c r="F932" s="240">
        <v>2096.241</v>
      </c>
      <c r="G932" s="240">
        <v>0</v>
      </c>
      <c r="H932" s="240">
        <v>0.91</v>
      </c>
      <c r="I932" s="240">
        <v>7.1619999999999902</v>
      </c>
      <c r="J932" s="240">
        <v>15.7</v>
      </c>
      <c r="K932" s="240">
        <v>20.948</v>
      </c>
      <c r="L932" s="240">
        <v>46.088999999999999</v>
      </c>
      <c r="M932" s="240">
        <v>55.091999999999999</v>
      </c>
      <c r="N932" s="240">
        <v>39.154000000000003</v>
      </c>
      <c r="O932" s="240">
        <v>55.31</v>
      </c>
      <c r="P932" s="240">
        <v>81.162999999999997</v>
      </c>
      <c r="Q932" s="240">
        <v>119.00700000000001</v>
      </c>
      <c r="R932" s="240">
        <v>231.031000000001</v>
      </c>
      <c r="S932" s="240">
        <v>315.359000000001</v>
      </c>
      <c r="T932" s="240">
        <v>524.89800000000002</v>
      </c>
      <c r="U932" s="240">
        <v>340.51799999999997</v>
      </c>
      <c r="V932" s="240">
        <v>105.73699999999999</v>
      </c>
      <c r="W932" s="240">
        <v>76.757999999999996</v>
      </c>
      <c r="X932" s="240">
        <v>18.547000000000001</v>
      </c>
      <c r="Y932" s="240">
        <v>15.294</v>
      </c>
      <c r="Z932" s="240">
        <v>9.9589999999999996</v>
      </c>
      <c r="AA932" s="248">
        <v>17.605</v>
      </c>
      <c r="AB932" s="93"/>
    </row>
    <row r="933" spans="1:28" ht="19.5" customHeight="1" x14ac:dyDescent="0.15">
      <c r="A933" s="194"/>
      <c r="B933" s="198" t="s">
        <v>94</v>
      </c>
      <c r="C933" s="189"/>
      <c r="D933" s="189" t="s">
        <v>153</v>
      </c>
      <c r="E933" s="189" t="s">
        <v>184</v>
      </c>
      <c r="F933" s="240">
        <v>2295.2399999999998</v>
      </c>
      <c r="G933" s="240">
        <v>0</v>
      </c>
      <c r="H933" s="240">
        <v>0</v>
      </c>
      <c r="I933" s="240">
        <v>1.45</v>
      </c>
      <c r="J933" s="240">
        <v>5.62</v>
      </c>
      <c r="K933" s="240">
        <v>9.3800000000000008</v>
      </c>
      <c r="L933" s="240">
        <v>7.84</v>
      </c>
      <c r="M933" s="240">
        <v>46.05</v>
      </c>
      <c r="N933" s="240">
        <v>50.12</v>
      </c>
      <c r="O933" s="240">
        <v>69.81</v>
      </c>
      <c r="P933" s="240">
        <v>100.41</v>
      </c>
      <c r="Q933" s="240">
        <v>147.13999999999999</v>
      </c>
      <c r="R933" s="240">
        <v>200.08</v>
      </c>
      <c r="S933" s="240">
        <v>292.77999999999997</v>
      </c>
      <c r="T933" s="240">
        <v>555.63</v>
      </c>
      <c r="U933" s="240">
        <v>408.83</v>
      </c>
      <c r="V933" s="240">
        <v>130.84</v>
      </c>
      <c r="W933" s="240">
        <v>151.13</v>
      </c>
      <c r="X933" s="240">
        <v>39.270000000000003</v>
      </c>
      <c r="Y933" s="240">
        <v>40.770000000000003</v>
      </c>
      <c r="Z933" s="240">
        <v>24.29</v>
      </c>
      <c r="AA933" s="252">
        <v>13.8</v>
      </c>
      <c r="AB933" s="93"/>
    </row>
    <row r="934" spans="1:28" ht="19.5" customHeight="1" x14ac:dyDescent="0.15">
      <c r="A934" s="194"/>
      <c r="B934" s="198"/>
      <c r="C934" s="198" t="s">
        <v>10</v>
      </c>
      <c r="D934" s="198"/>
      <c r="E934" s="189" t="s">
        <v>150</v>
      </c>
      <c r="F934" s="240">
        <v>537.34900000000005</v>
      </c>
      <c r="G934" s="240">
        <v>0</v>
      </c>
      <c r="H934" s="240">
        <v>0</v>
      </c>
      <c r="I934" s="240">
        <v>7.2999999999999995E-2</v>
      </c>
      <c r="J934" s="240">
        <v>0.39200000000000002</v>
      </c>
      <c r="K934" s="240">
        <v>0.85799999999999998</v>
      </c>
      <c r="L934" s="240">
        <v>0.93899999999999995</v>
      </c>
      <c r="M934" s="240">
        <v>6.2160000000000002</v>
      </c>
      <c r="N934" s="240">
        <v>7.9370000000000003</v>
      </c>
      <c r="O934" s="240">
        <v>12.516999999999999</v>
      </c>
      <c r="P934" s="240">
        <v>20.016999999999999</v>
      </c>
      <c r="Q934" s="240">
        <v>31.84</v>
      </c>
      <c r="R934" s="240">
        <v>44.77</v>
      </c>
      <c r="S934" s="240">
        <v>67.081000000000003</v>
      </c>
      <c r="T934" s="240">
        <v>136.37700000000001</v>
      </c>
      <c r="U934" s="240">
        <v>104.619</v>
      </c>
      <c r="V934" s="240">
        <v>34.012999999999998</v>
      </c>
      <c r="W934" s="240">
        <v>39.469000000000001</v>
      </c>
      <c r="X934" s="240">
        <v>9.7949999999999999</v>
      </c>
      <c r="Y934" s="240">
        <v>10.340999999999999</v>
      </c>
      <c r="Z934" s="240">
        <v>6.3280000000000003</v>
      </c>
      <c r="AA934" s="248">
        <v>3.7669999999999999</v>
      </c>
      <c r="AB934" s="93"/>
    </row>
    <row r="935" spans="1:28" ht="19.5" customHeight="1" x14ac:dyDescent="0.15">
      <c r="A935" s="194"/>
      <c r="B935" s="198"/>
      <c r="C935" s="198"/>
      <c r="D935" s="189" t="s">
        <v>157</v>
      </c>
      <c r="E935" s="189" t="s">
        <v>184</v>
      </c>
      <c r="F935" s="240">
        <v>1865.37</v>
      </c>
      <c r="G935" s="240">
        <v>0</v>
      </c>
      <c r="H935" s="240">
        <v>0</v>
      </c>
      <c r="I935" s="240">
        <v>1.45</v>
      </c>
      <c r="J935" s="240">
        <v>4.6100000000000003</v>
      </c>
      <c r="K935" s="240">
        <v>4.3</v>
      </c>
      <c r="L935" s="240">
        <v>4.91</v>
      </c>
      <c r="M935" s="240">
        <v>37.68</v>
      </c>
      <c r="N935" s="240">
        <v>48.58</v>
      </c>
      <c r="O935" s="240">
        <v>41.64</v>
      </c>
      <c r="P935" s="240">
        <v>77.989999999999995</v>
      </c>
      <c r="Q935" s="240">
        <v>115.52</v>
      </c>
      <c r="R935" s="240">
        <v>166.83</v>
      </c>
      <c r="S935" s="240">
        <v>241.74</v>
      </c>
      <c r="T935" s="240">
        <v>465.51</v>
      </c>
      <c r="U935" s="240">
        <v>358.11</v>
      </c>
      <c r="V935" s="240">
        <v>89.28</v>
      </c>
      <c r="W935" s="240">
        <v>113.19</v>
      </c>
      <c r="X935" s="240">
        <v>29.63</v>
      </c>
      <c r="Y935" s="240">
        <v>40.020000000000003</v>
      </c>
      <c r="Z935" s="240">
        <v>23.88</v>
      </c>
      <c r="AA935" s="248">
        <v>0.5</v>
      </c>
      <c r="AB935" s="93"/>
    </row>
    <row r="936" spans="1:28" ht="19.5" customHeight="1" x14ac:dyDescent="0.15">
      <c r="A936" s="194"/>
      <c r="B936" s="198"/>
      <c r="C936" s="198"/>
      <c r="D936" s="198"/>
      <c r="E936" s="189" t="s">
        <v>150</v>
      </c>
      <c r="F936" s="240">
        <v>436.5</v>
      </c>
      <c r="G936" s="240">
        <v>0</v>
      </c>
      <c r="H936" s="240">
        <v>0</v>
      </c>
      <c r="I936" s="240">
        <v>7.2999999999999995E-2</v>
      </c>
      <c r="J936" s="240">
        <v>0.32300000000000001</v>
      </c>
      <c r="K936" s="240">
        <v>0.43</v>
      </c>
      <c r="L936" s="240">
        <v>0.58899999999999997</v>
      </c>
      <c r="M936" s="240">
        <v>5.2720000000000002</v>
      </c>
      <c r="N936" s="240">
        <v>7.6909999999999998</v>
      </c>
      <c r="O936" s="240">
        <v>7.4669999999999996</v>
      </c>
      <c r="P936" s="240">
        <v>15.55</v>
      </c>
      <c r="Q936" s="240">
        <v>24.956</v>
      </c>
      <c r="R936" s="240">
        <v>37.863</v>
      </c>
      <c r="S936" s="240">
        <v>55.348999999999997</v>
      </c>
      <c r="T936" s="240">
        <v>114.142</v>
      </c>
      <c r="U936" s="240">
        <v>91.563999999999993</v>
      </c>
      <c r="V936" s="240">
        <v>22.71</v>
      </c>
      <c r="W936" s="240">
        <v>28.878</v>
      </c>
      <c r="X936" s="240">
        <v>7.1829999999999998</v>
      </c>
      <c r="Y936" s="240">
        <v>10.16</v>
      </c>
      <c r="Z936" s="240">
        <v>6.2089999999999996</v>
      </c>
      <c r="AA936" s="248">
        <v>9.0999999999999998E-2</v>
      </c>
      <c r="AB936" s="93"/>
    </row>
    <row r="937" spans="1:28" ht="19.5" customHeight="1" x14ac:dyDescent="0.15">
      <c r="A937" s="194"/>
      <c r="B937" s="198" t="s">
        <v>65</v>
      </c>
      <c r="C937" s="198" t="s">
        <v>159</v>
      </c>
      <c r="D937" s="189" t="s">
        <v>160</v>
      </c>
      <c r="E937" s="189" t="s">
        <v>184</v>
      </c>
      <c r="F937" s="240">
        <v>335.91</v>
      </c>
      <c r="G937" s="240">
        <v>0</v>
      </c>
      <c r="H937" s="240">
        <v>0</v>
      </c>
      <c r="I937" s="240">
        <v>0</v>
      </c>
      <c r="J937" s="240">
        <v>0.98</v>
      </c>
      <c r="K937" s="240">
        <v>5.08</v>
      </c>
      <c r="L937" s="240">
        <v>2.93</v>
      </c>
      <c r="M937" s="240">
        <v>8.3699999999999992</v>
      </c>
      <c r="N937" s="240">
        <v>1.54</v>
      </c>
      <c r="O937" s="240">
        <v>28.17</v>
      </c>
      <c r="P937" s="240">
        <v>22.42</v>
      </c>
      <c r="Q937" s="240">
        <v>31.62</v>
      </c>
      <c r="R937" s="240">
        <v>32.97</v>
      </c>
      <c r="S937" s="240">
        <v>50.92</v>
      </c>
      <c r="T937" s="240">
        <v>81.37</v>
      </c>
      <c r="U937" s="240">
        <v>47.15</v>
      </c>
      <c r="V937" s="240">
        <v>9.75</v>
      </c>
      <c r="W937" s="240">
        <v>5.15</v>
      </c>
      <c r="X937" s="240">
        <v>4.38</v>
      </c>
      <c r="Y937" s="240">
        <v>0.35</v>
      </c>
      <c r="Z937" s="240">
        <v>0</v>
      </c>
      <c r="AA937" s="248">
        <v>2.76</v>
      </c>
      <c r="AB937" s="93"/>
    </row>
    <row r="938" spans="1:28" ht="19.5" customHeight="1" x14ac:dyDescent="0.15">
      <c r="A938" s="194"/>
      <c r="B938" s="198"/>
      <c r="C938" s="198"/>
      <c r="D938" s="198"/>
      <c r="E938" s="189" t="s">
        <v>150</v>
      </c>
      <c r="F938" s="240">
        <v>74.007000000000005</v>
      </c>
      <c r="G938" s="240">
        <v>0</v>
      </c>
      <c r="H938" s="240">
        <v>0</v>
      </c>
      <c r="I938" s="240">
        <v>0</v>
      </c>
      <c r="J938" s="240">
        <v>6.9000000000000006E-2</v>
      </c>
      <c r="K938" s="240">
        <v>0.42799999999999999</v>
      </c>
      <c r="L938" s="240">
        <v>0.35</v>
      </c>
      <c r="M938" s="240">
        <v>0.94399999999999995</v>
      </c>
      <c r="N938" s="240">
        <v>0.246</v>
      </c>
      <c r="O938" s="240">
        <v>5.05</v>
      </c>
      <c r="P938" s="240">
        <v>4.4669999999999996</v>
      </c>
      <c r="Q938" s="240">
        <v>6.8840000000000003</v>
      </c>
      <c r="R938" s="240">
        <v>6.8689999999999998</v>
      </c>
      <c r="S938" s="240">
        <v>11.705</v>
      </c>
      <c r="T938" s="240">
        <v>19.962</v>
      </c>
      <c r="U938" s="240">
        <v>12.022</v>
      </c>
      <c r="V938" s="240">
        <v>2.0779999999999998</v>
      </c>
      <c r="W938" s="240">
        <v>1.1459999999999999</v>
      </c>
      <c r="X938" s="240">
        <v>1.099</v>
      </c>
      <c r="Y938" s="240">
        <v>6.4000000000000001E-2</v>
      </c>
      <c r="Z938" s="240">
        <v>0</v>
      </c>
      <c r="AA938" s="248">
        <v>0.624</v>
      </c>
      <c r="AB938" s="93"/>
    </row>
    <row r="939" spans="1:28" ht="19.5" customHeight="1" x14ac:dyDescent="0.15">
      <c r="A939" s="194" t="s">
        <v>85</v>
      </c>
      <c r="B939" s="198"/>
      <c r="C939" s="198"/>
      <c r="D939" s="189" t="s">
        <v>166</v>
      </c>
      <c r="E939" s="189" t="s">
        <v>184</v>
      </c>
      <c r="F939" s="240">
        <v>93.96</v>
      </c>
      <c r="G939" s="240">
        <v>0</v>
      </c>
      <c r="H939" s="240">
        <v>0</v>
      </c>
      <c r="I939" s="240">
        <v>0</v>
      </c>
      <c r="J939" s="240">
        <v>0.03</v>
      </c>
      <c r="K939" s="240">
        <v>0</v>
      </c>
      <c r="L939" s="240">
        <v>0</v>
      </c>
      <c r="M939" s="240">
        <v>0</v>
      </c>
      <c r="N939" s="240">
        <v>0</v>
      </c>
      <c r="O939" s="240">
        <v>0</v>
      </c>
      <c r="P939" s="240">
        <v>0</v>
      </c>
      <c r="Q939" s="240">
        <v>0</v>
      </c>
      <c r="R939" s="240">
        <v>0.28000000000000003</v>
      </c>
      <c r="S939" s="240">
        <v>0.12</v>
      </c>
      <c r="T939" s="240">
        <v>8.75</v>
      </c>
      <c r="U939" s="240">
        <v>3.57</v>
      </c>
      <c r="V939" s="240">
        <v>31.81</v>
      </c>
      <c r="W939" s="240">
        <v>32.79</v>
      </c>
      <c r="X939" s="240">
        <v>5.26</v>
      </c>
      <c r="Y939" s="240">
        <v>0.4</v>
      </c>
      <c r="Z939" s="240">
        <v>0.41</v>
      </c>
      <c r="AA939" s="248">
        <v>10.54</v>
      </c>
      <c r="AB939" s="93"/>
    </row>
    <row r="940" spans="1:28" ht="19.5" customHeight="1" x14ac:dyDescent="0.15">
      <c r="A940" s="194"/>
      <c r="B940" s="198"/>
      <c r="C940" s="198" t="s">
        <v>162</v>
      </c>
      <c r="D940" s="198"/>
      <c r="E940" s="189" t="s">
        <v>150</v>
      </c>
      <c r="F940" s="240">
        <v>26.841999999999999</v>
      </c>
      <c r="G940" s="240">
        <v>0</v>
      </c>
      <c r="H940" s="240">
        <v>0</v>
      </c>
      <c r="I940" s="240">
        <v>0</v>
      </c>
      <c r="J940" s="240">
        <v>0</v>
      </c>
      <c r="K940" s="240">
        <v>0</v>
      </c>
      <c r="L940" s="240">
        <v>0</v>
      </c>
      <c r="M940" s="240">
        <v>0</v>
      </c>
      <c r="N940" s="240">
        <v>0</v>
      </c>
      <c r="O940" s="240">
        <v>0</v>
      </c>
      <c r="P940" s="240">
        <v>0</v>
      </c>
      <c r="Q940" s="240">
        <v>0</v>
      </c>
      <c r="R940" s="240">
        <v>3.7999999999999999E-2</v>
      </c>
      <c r="S940" s="240">
        <v>2.7E-2</v>
      </c>
      <c r="T940" s="240">
        <v>2.2730000000000001</v>
      </c>
      <c r="U940" s="240">
        <v>1.0329999999999999</v>
      </c>
      <c r="V940" s="240">
        <v>9.2249999999999996</v>
      </c>
      <c r="W940" s="240">
        <v>9.4450000000000003</v>
      </c>
      <c r="X940" s="240">
        <v>1.5129999999999999</v>
      </c>
      <c r="Y940" s="240">
        <v>0.11700000000000001</v>
      </c>
      <c r="Z940" s="240">
        <v>0.11899999999999999</v>
      </c>
      <c r="AA940" s="248">
        <v>3.052</v>
      </c>
      <c r="AB940" s="93"/>
    </row>
    <row r="941" spans="1:28" ht="19.5" customHeight="1" x14ac:dyDescent="0.15">
      <c r="A941" s="194"/>
      <c r="B941" s="198" t="s">
        <v>20</v>
      </c>
      <c r="C941" s="198"/>
      <c r="D941" s="189" t="s">
        <v>164</v>
      </c>
      <c r="E941" s="189" t="s">
        <v>184</v>
      </c>
      <c r="F941" s="240">
        <v>0</v>
      </c>
      <c r="G941" s="240">
        <v>0</v>
      </c>
      <c r="H941" s="240">
        <v>0</v>
      </c>
      <c r="I941" s="240">
        <v>0</v>
      </c>
      <c r="J941" s="240">
        <v>0</v>
      </c>
      <c r="K941" s="240">
        <v>0</v>
      </c>
      <c r="L941" s="240">
        <v>0</v>
      </c>
      <c r="M941" s="240">
        <v>0</v>
      </c>
      <c r="N941" s="240">
        <v>0</v>
      </c>
      <c r="O941" s="240">
        <v>0</v>
      </c>
      <c r="P941" s="240">
        <v>0</v>
      </c>
      <c r="Q941" s="240">
        <v>0</v>
      </c>
      <c r="R941" s="240">
        <v>0</v>
      </c>
      <c r="S941" s="240">
        <v>0</v>
      </c>
      <c r="T941" s="240">
        <v>0</v>
      </c>
      <c r="U941" s="240">
        <v>0</v>
      </c>
      <c r="V941" s="240">
        <v>0</v>
      </c>
      <c r="W941" s="240">
        <v>0</v>
      </c>
      <c r="X941" s="240">
        <v>0</v>
      </c>
      <c r="Y941" s="240">
        <v>0</v>
      </c>
      <c r="Z941" s="240">
        <v>0</v>
      </c>
      <c r="AA941" s="248">
        <v>0</v>
      </c>
      <c r="AB941" s="93"/>
    </row>
    <row r="942" spans="1:28" ht="19.5" customHeight="1" x14ac:dyDescent="0.15">
      <c r="A942" s="194"/>
      <c r="B942" s="198"/>
      <c r="C942" s="198"/>
      <c r="D942" s="198"/>
      <c r="E942" s="189" t="s">
        <v>150</v>
      </c>
      <c r="F942" s="240">
        <v>0</v>
      </c>
      <c r="G942" s="240">
        <v>0</v>
      </c>
      <c r="H942" s="240">
        <v>0</v>
      </c>
      <c r="I942" s="240">
        <v>0</v>
      </c>
      <c r="J942" s="240">
        <v>0</v>
      </c>
      <c r="K942" s="240">
        <v>0</v>
      </c>
      <c r="L942" s="240">
        <v>0</v>
      </c>
      <c r="M942" s="240">
        <v>0</v>
      </c>
      <c r="N942" s="240">
        <v>0</v>
      </c>
      <c r="O942" s="240">
        <v>0</v>
      </c>
      <c r="P942" s="240">
        <v>0</v>
      </c>
      <c r="Q942" s="240">
        <v>0</v>
      </c>
      <c r="R942" s="240">
        <v>0</v>
      </c>
      <c r="S942" s="240">
        <v>0</v>
      </c>
      <c r="T942" s="240">
        <v>0</v>
      </c>
      <c r="U942" s="240">
        <v>0</v>
      </c>
      <c r="V942" s="240">
        <v>0</v>
      </c>
      <c r="W942" s="240">
        <v>0</v>
      </c>
      <c r="X942" s="240">
        <v>0</v>
      </c>
      <c r="Y942" s="240">
        <v>0</v>
      </c>
      <c r="Z942" s="240">
        <v>0</v>
      </c>
      <c r="AA942" s="248">
        <v>0</v>
      </c>
      <c r="AB942" s="93"/>
    </row>
    <row r="943" spans="1:28" ht="19.5" customHeight="1" x14ac:dyDescent="0.15">
      <c r="A943" s="194"/>
      <c r="B943" s="197"/>
      <c r="C943" s="193" t="s">
        <v>165</v>
      </c>
      <c r="D943" s="188"/>
      <c r="E943" s="189" t="s">
        <v>184</v>
      </c>
      <c r="F943" s="240">
        <v>12033.57</v>
      </c>
      <c r="G943" s="240">
        <v>0</v>
      </c>
      <c r="H943" s="240">
        <v>94.13</v>
      </c>
      <c r="I943" s="240">
        <v>282.17</v>
      </c>
      <c r="J943" s="240">
        <v>303.60000000000002</v>
      </c>
      <c r="K943" s="240">
        <v>287.17</v>
      </c>
      <c r="L943" s="240">
        <v>504.15</v>
      </c>
      <c r="M943" s="240">
        <v>489.27</v>
      </c>
      <c r="N943" s="240">
        <v>285.39999999999998</v>
      </c>
      <c r="O943" s="240">
        <v>357.83</v>
      </c>
      <c r="P943" s="240">
        <v>472.81</v>
      </c>
      <c r="Q943" s="240">
        <v>627.36</v>
      </c>
      <c r="R943" s="240">
        <v>1304.95</v>
      </c>
      <c r="S943" s="240">
        <v>1743.47</v>
      </c>
      <c r="T943" s="240">
        <v>2673.93</v>
      </c>
      <c r="U943" s="240">
        <v>1632.18</v>
      </c>
      <c r="V943" s="240">
        <v>505.09</v>
      </c>
      <c r="W943" s="240">
        <v>255.14</v>
      </c>
      <c r="X943" s="240">
        <v>60.81</v>
      </c>
      <c r="Y943" s="240">
        <v>35.28</v>
      </c>
      <c r="Z943" s="240">
        <v>24.7</v>
      </c>
      <c r="AA943" s="248">
        <v>94.13</v>
      </c>
      <c r="AB943" s="93"/>
    </row>
    <row r="944" spans="1:28" ht="19.5" customHeight="1" thickBot="1" x14ac:dyDescent="0.2">
      <c r="A944" s="199"/>
      <c r="B944" s="200"/>
      <c r="C944" s="200"/>
      <c r="D944" s="201"/>
      <c r="E944" s="202" t="s">
        <v>150</v>
      </c>
      <c r="F944" s="240">
        <v>1558.8920000000001</v>
      </c>
      <c r="G944" s="251">
        <v>0</v>
      </c>
      <c r="H944" s="250">
        <v>0.91</v>
      </c>
      <c r="I944" s="250">
        <v>7.0889999999999898</v>
      </c>
      <c r="J944" s="250">
        <v>15.308</v>
      </c>
      <c r="K944" s="250">
        <v>20.09</v>
      </c>
      <c r="L944" s="250">
        <v>45.15</v>
      </c>
      <c r="M944" s="250">
        <v>48.875999999999998</v>
      </c>
      <c r="N944" s="250">
        <v>31.216999999999999</v>
      </c>
      <c r="O944" s="250">
        <v>42.792999999999999</v>
      </c>
      <c r="P944" s="250">
        <v>61.1460000000001</v>
      </c>
      <c r="Q944" s="250">
        <v>87.167000000000002</v>
      </c>
      <c r="R944" s="250">
        <v>186.26100000000099</v>
      </c>
      <c r="S944" s="250">
        <v>248.27800000000099</v>
      </c>
      <c r="T944" s="250">
        <v>388.52100000000002</v>
      </c>
      <c r="U944" s="250">
        <v>235.899</v>
      </c>
      <c r="V944" s="250">
        <v>71.724000000000004</v>
      </c>
      <c r="W944" s="250">
        <v>37.289000000000001</v>
      </c>
      <c r="X944" s="250">
        <v>8.7520000000000007</v>
      </c>
      <c r="Y944" s="250">
        <v>4.9530000000000003</v>
      </c>
      <c r="Z944" s="250">
        <v>3.6309999999999998</v>
      </c>
      <c r="AA944" s="249">
        <v>13.837999999999999</v>
      </c>
      <c r="AB944" s="93"/>
    </row>
    <row r="945" spans="1:28" ht="19.5" customHeight="1" x14ac:dyDescent="0.15">
      <c r="A945" s="391" t="s">
        <v>119</v>
      </c>
      <c r="B945" s="394" t="s">
        <v>120</v>
      </c>
      <c r="C945" s="395"/>
      <c r="D945" s="396"/>
      <c r="E945" s="198" t="s">
        <v>184</v>
      </c>
      <c r="F945" s="248">
        <v>712.12</v>
      </c>
    </row>
    <row r="946" spans="1:28" ht="19.5" customHeight="1" x14ac:dyDescent="0.15">
      <c r="A946" s="392"/>
      <c r="B946" s="397" t="s">
        <v>206</v>
      </c>
      <c r="C946" s="398"/>
      <c r="D946" s="399"/>
      <c r="E946" s="189" t="s">
        <v>184</v>
      </c>
      <c r="F946" s="248">
        <v>313.75</v>
      </c>
    </row>
    <row r="947" spans="1:28" ht="19.5" customHeight="1" x14ac:dyDescent="0.15">
      <c r="A947" s="393"/>
      <c r="B947" s="397" t="s">
        <v>207</v>
      </c>
      <c r="C947" s="398"/>
      <c r="D947" s="399"/>
      <c r="E947" s="189" t="s">
        <v>184</v>
      </c>
      <c r="F947" s="248">
        <v>398.37</v>
      </c>
    </row>
    <row r="948" spans="1:28" ht="19.5" customHeight="1" thickBot="1" x14ac:dyDescent="0.2">
      <c r="A948" s="400" t="s">
        <v>205</v>
      </c>
      <c r="B948" s="401"/>
      <c r="C948" s="401"/>
      <c r="D948" s="402"/>
      <c r="E948" s="203" t="s">
        <v>184</v>
      </c>
      <c r="F948" s="247">
        <v>0.28999999999999998</v>
      </c>
    </row>
    <row r="950" spans="1:28" ht="19.5" customHeight="1" x14ac:dyDescent="0.15">
      <c r="A950" s="88" t="s">
        <v>387</v>
      </c>
      <c r="F950" s="261" t="s">
        <v>522</v>
      </c>
    </row>
    <row r="951" spans="1:28" ht="19.5" customHeight="1" thickBot="1" x14ac:dyDescent="0.2">
      <c r="A951" s="388" t="s">
        <v>28</v>
      </c>
      <c r="B951" s="390"/>
      <c r="C951" s="390"/>
      <c r="D951" s="390"/>
      <c r="E951" s="390"/>
      <c r="F951" s="390"/>
      <c r="G951" s="390"/>
      <c r="H951" s="390"/>
      <c r="I951" s="390"/>
      <c r="J951" s="390"/>
      <c r="K951" s="390"/>
      <c r="L951" s="390"/>
      <c r="M951" s="390"/>
      <c r="N951" s="390"/>
      <c r="O951" s="390"/>
      <c r="P951" s="390"/>
      <c r="Q951" s="390"/>
      <c r="R951" s="390"/>
      <c r="S951" s="390"/>
      <c r="T951" s="390"/>
      <c r="U951" s="390"/>
      <c r="V951" s="390"/>
      <c r="W951" s="390"/>
      <c r="X951" s="390"/>
      <c r="Y951" s="390"/>
      <c r="Z951" s="390"/>
      <c r="AA951" s="390"/>
    </row>
    <row r="952" spans="1:28" ht="19.5" customHeight="1" x14ac:dyDescent="0.15">
      <c r="A952" s="185" t="s">
        <v>180</v>
      </c>
      <c r="B952" s="186"/>
      <c r="C952" s="186"/>
      <c r="D952" s="186"/>
      <c r="E952" s="186"/>
      <c r="F952" s="90" t="s">
        <v>181</v>
      </c>
      <c r="G952" s="91"/>
      <c r="H952" s="91"/>
      <c r="I952" s="91"/>
      <c r="J952" s="91"/>
      <c r="K952" s="91"/>
      <c r="L952" s="91"/>
      <c r="M952" s="91"/>
      <c r="N952" s="91"/>
      <c r="O952" s="91"/>
      <c r="P952" s="91"/>
      <c r="Q952" s="260"/>
      <c r="R952" s="92"/>
      <c r="S952" s="91"/>
      <c r="T952" s="91"/>
      <c r="U952" s="91"/>
      <c r="V952" s="91"/>
      <c r="W952" s="91"/>
      <c r="X952" s="91"/>
      <c r="Y952" s="91"/>
      <c r="Z952" s="91"/>
      <c r="AA952" s="259" t="s">
        <v>182</v>
      </c>
      <c r="AB952" s="93"/>
    </row>
    <row r="953" spans="1:28" ht="19.5" customHeight="1" x14ac:dyDescent="0.15">
      <c r="A953" s="187" t="s">
        <v>183</v>
      </c>
      <c r="B953" s="188"/>
      <c r="C953" s="188"/>
      <c r="D953" s="188"/>
      <c r="E953" s="189" t="s">
        <v>184</v>
      </c>
      <c r="F953" s="240">
        <v>15003.18</v>
      </c>
      <c r="G953" s="256" t="s">
        <v>185</v>
      </c>
      <c r="H953" s="256" t="s">
        <v>186</v>
      </c>
      <c r="I953" s="256" t="s">
        <v>187</v>
      </c>
      <c r="J953" s="256" t="s">
        <v>188</v>
      </c>
      <c r="K953" s="256" t="s">
        <v>228</v>
      </c>
      <c r="L953" s="256" t="s">
        <v>229</v>
      </c>
      <c r="M953" s="256" t="s">
        <v>230</v>
      </c>
      <c r="N953" s="256" t="s">
        <v>231</v>
      </c>
      <c r="O953" s="256" t="s">
        <v>232</v>
      </c>
      <c r="P953" s="256" t="s">
        <v>233</v>
      </c>
      <c r="Q953" s="258" t="s">
        <v>234</v>
      </c>
      <c r="R953" s="257" t="s">
        <v>235</v>
      </c>
      <c r="S953" s="256" t="s">
        <v>236</v>
      </c>
      <c r="T953" s="256" t="s">
        <v>237</v>
      </c>
      <c r="U953" s="256" t="s">
        <v>238</v>
      </c>
      <c r="V953" s="256" t="s">
        <v>239</v>
      </c>
      <c r="W953" s="256" t="s">
        <v>42</v>
      </c>
      <c r="X953" s="256" t="s">
        <v>147</v>
      </c>
      <c r="Y953" s="256" t="s">
        <v>148</v>
      </c>
      <c r="Z953" s="256" t="s">
        <v>149</v>
      </c>
      <c r="AA953" s="253"/>
      <c r="AB953" s="93"/>
    </row>
    <row r="954" spans="1:28" ht="19.5" customHeight="1" x14ac:dyDescent="0.15">
      <c r="A954" s="190"/>
      <c r="B954" s="191"/>
      <c r="C954" s="191"/>
      <c r="D954" s="191"/>
      <c r="E954" s="189" t="s">
        <v>150</v>
      </c>
      <c r="F954" s="240">
        <v>3469.2579999999998</v>
      </c>
      <c r="G954" s="254"/>
      <c r="H954" s="254"/>
      <c r="I954" s="254"/>
      <c r="J954" s="254"/>
      <c r="K954" s="254"/>
      <c r="L954" s="254"/>
      <c r="M954" s="254"/>
      <c r="N954" s="254"/>
      <c r="O954" s="254"/>
      <c r="P954" s="254"/>
      <c r="Q954" s="255"/>
      <c r="R954" s="94"/>
      <c r="S954" s="254"/>
      <c r="T954" s="254"/>
      <c r="U954" s="254"/>
      <c r="V954" s="254"/>
      <c r="W954" s="254"/>
      <c r="X954" s="254"/>
      <c r="Y954" s="254"/>
      <c r="Z954" s="254"/>
      <c r="AA954" s="253" t="s">
        <v>151</v>
      </c>
      <c r="AB954" s="93"/>
    </row>
    <row r="955" spans="1:28" ht="19.5" customHeight="1" x14ac:dyDescent="0.15">
      <c r="A955" s="192"/>
      <c r="B955" s="193" t="s">
        <v>152</v>
      </c>
      <c r="C955" s="188"/>
      <c r="D955" s="188"/>
      <c r="E955" s="189" t="s">
        <v>184</v>
      </c>
      <c r="F955" s="240">
        <v>14739.91</v>
      </c>
      <c r="G955" s="240">
        <v>7.88</v>
      </c>
      <c r="H955" s="240">
        <v>160.36000000000001</v>
      </c>
      <c r="I955" s="240">
        <v>360.22</v>
      </c>
      <c r="J955" s="240">
        <v>432.89</v>
      </c>
      <c r="K955" s="240">
        <v>324.51</v>
      </c>
      <c r="L955" s="240">
        <v>674.81</v>
      </c>
      <c r="M955" s="240">
        <v>827.14</v>
      </c>
      <c r="N955" s="240">
        <v>665.97</v>
      </c>
      <c r="O955" s="240">
        <v>997.07</v>
      </c>
      <c r="P955" s="240">
        <v>1326.91</v>
      </c>
      <c r="Q955" s="240">
        <v>1309.5</v>
      </c>
      <c r="R955" s="240">
        <v>1619.43</v>
      </c>
      <c r="S955" s="240">
        <v>1843.91</v>
      </c>
      <c r="T955" s="240">
        <v>1964.77</v>
      </c>
      <c r="U955" s="240">
        <v>1189.45</v>
      </c>
      <c r="V955" s="240">
        <v>553.84</v>
      </c>
      <c r="W955" s="240">
        <v>211.59</v>
      </c>
      <c r="X955" s="240">
        <v>108.87</v>
      </c>
      <c r="Y955" s="240">
        <v>43.58</v>
      </c>
      <c r="Z955" s="240">
        <v>40.520000000000003</v>
      </c>
      <c r="AA955" s="248">
        <v>76.69</v>
      </c>
      <c r="AB955" s="93"/>
    </row>
    <row r="956" spans="1:28" ht="19.5" customHeight="1" x14ac:dyDescent="0.15">
      <c r="A956" s="194"/>
      <c r="B956" s="195"/>
      <c r="C956" s="191"/>
      <c r="D956" s="191"/>
      <c r="E956" s="189" t="s">
        <v>150</v>
      </c>
      <c r="F956" s="240">
        <v>3469.2579999999998</v>
      </c>
      <c r="G956" s="240">
        <v>0</v>
      </c>
      <c r="H956" s="240">
        <v>0.65500000000000003</v>
      </c>
      <c r="I956" s="240">
        <v>7.0449999999999902</v>
      </c>
      <c r="J956" s="240">
        <v>26.106000000000002</v>
      </c>
      <c r="K956" s="240">
        <v>38.100999999999999</v>
      </c>
      <c r="L956" s="240">
        <v>98.046000000000006</v>
      </c>
      <c r="M956" s="240">
        <v>156.31</v>
      </c>
      <c r="N956" s="240">
        <v>177.983</v>
      </c>
      <c r="O956" s="240">
        <v>285.85300000000001</v>
      </c>
      <c r="P956" s="240">
        <v>381.47899999999902</v>
      </c>
      <c r="Q956" s="240">
        <v>408.06</v>
      </c>
      <c r="R956" s="240">
        <v>445.721</v>
      </c>
      <c r="S956" s="240">
        <v>454.57900000000097</v>
      </c>
      <c r="T956" s="240">
        <v>473.42800000000102</v>
      </c>
      <c r="U956" s="240">
        <v>266.79599999999999</v>
      </c>
      <c r="V956" s="240">
        <v>123.783</v>
      </c>
      <c r="W956" s="240">
        <v>65.783000000000001</v>
      </c>
      <c r="X956" s="240">
        <v>23.484999999999999</v>
      </c>
      <c r="Y956" s="240">
        <v>11.772</v>
      </c>
      <c r="Z956" s="240">
        <v>8.5289999999999999</v>
      </c>
      <c r="AA956" s="248">
        <v>15.744</v>
      </c>
      <c r="AB956" s="93"/>
    </row>
    <row r="957" spans="1:28" ht="19.5" customHeight="1" x14ac:dyDescent="0.15">
      <c r="A957" s="194"/>
      <c r="B957" s="196"/>
      <c r="C957" s="193" t="s">
        <v>152</v>
      </c>
      <c r="D957" s="188"/>
      <c r="E957" s="189" t="s">
        <v>184</v>
      </c>
      <c r="F957" s="240">
        <v>8389.4</v>
      </c>
      <c r="G957" s="240">
        <v>7.88</v>
      </c>
      <c r="H957" s="240">
        <v>94.46</v>
      </c>
      <c r="I957" s="240">
        <v>127.9</v>
      </c>
      <c r="J957" s="240">
        <v>193.65</v>
      </c>
      <c r="K957" s="240">
        <v>178.23</v>
      </c>
      <c r="L957" s="240">
        <v>363.07</v>
      </c>
      <c r="M957" s="240">
        <v>499.72</v>
      </c>
      <c r="N957" s="240">
        <v>595.91</v>
      </c>
      <c r="O957" s="240">
        <v>850.13</v>
      </c>
      <c r="P957" s="240">
        <v>1021.13</v>
      </c>
      <c r="Q957" s="240">
        <v>1026.83</v>
      </c>
      <c r="R957" s="240">
        <v>1008.92</v>
      </c>
      <c r="S957" s="240">
        <v>922.91</v>
      </c>
      <c r="T957" s="240">
        <v>748.86</v>
      </c>
      <c r="U957" s="240">
        <v>350.27</v>
      </c>
      <c r="V957" s="240">
        <v>175.71</v>
      </c>
      <c r="W957" s="240">
        <v>133.81</v>
      </c>
      <c r="X957" s="240">
        <v>22.01</v>
      </c>
      <c r="Y957" s="240">
        <v>17.77</v>
      </c>
      <c r="Z957" s="240">
        <v>15.82</v>
      </c>
      <c r="AA957" s="248">
        <v>34.409999999999997</v>
      </c>
      <c r="AB957" s="93"/>
    </row>
    <row r="958" spans="1:28" ht="19.5" customHeight="1" x14ac:dyDescent="0.15">
      <c r="A958" s="194"/>
      <c r="B958" s="197"/>
      <c r="C958" s="197"/>
      <c r="D958" s="191"/>
      <c r="E958" s="189" t="s">
        <v>150</v>
      </c>
      <c r="F958" s="240">
        <v>2593.674</v>
      </c>
      <c r="G958" s="240">
        <v>0</v>
      </c>
      <c r="H958" s="240">
        <v>1E-3</v>
      </c>
      <c r="I958" s="240">
        <v>1.2130000000000001</v>
      </c>
      <c r="J958" s="240">
        <v>13.930999999999999</v>
      </c>
      <c r="K958" s="240">
        <v>27.834</v>
      </c>
      <c r="L958" s="240">
        <v>70.189000000000107</v>
      </c>
      <c r="M958" s="240">
        <v>123.464</v>
      </c>
      <c r="N958" s="240">
        <v>170.26599999999999</v>
      </c>
      <c r="O958" s="240">
        <v>267.94099999999997</v>
      </c>
      <c r="P958" s="240">
        <v>340.77599999999899</v>
      </c>
      <c r="Q958" s="240">
        <v>366.73899999999998</v>
      </c>
      <c r="R958" s="240">
        <v>350.90199999999999</v>
      </c>
      <c r="S958" s="240">
        <v>310.38299999999998</v>
      </c>
      <c r="T958" s="240">
        <v>273.173</v>
      </c>
      <c r="U958" s="240">
        <v>132.43100000000001</v>
      </c>
      <c r="V958" s="240">
        <v>65.525000000000105</v>
      </c>
      <c r="W958" s="240">
        <v>50.654000000000003</v>
      </c>
      <c r="X958" s="240">
        <v>8.0589999999999993</v>
      </c>
      <c r="Y958" s="240">
        <v>6.1630000000000003</v>
      </c>
      <c r="Z958" s="240">
        <v>4.8979999999999997</v>
      </c>
      <c r="AA958" s="248">
        <v>9.1319999999999997</v>
      </c>
      <c r="AB958" s="93"/>
    </row>
    <row r="959" spans="1:28" ht="19.5" customHeight="1" x14ac:dyDescent="0.15">
      <c r="A959" s="194"/>
      <c r="B959" s="198"/>
      <c r="C959" s="189"/>
      <c r="D959" s="189" t="s">
        <v>153</v>
      </c>
      <c r="E959" s="189" t="s">
        <v>184</v>
      </c>
      <c r="F959" s="240">
        <v>8317.06</v>
      </c>
      <c r="G959" s="240">
        <v>7.88</v>
      </c>
      <c r="H959" s="240">
        <v>93.56</v>
      </c>
      <c r="I959" s="240">
        <v>118.41</v>
      </c>
      <c r="J959" s="240">
        <v>177.08</v>
      </c>
      <c r="K959" s="240">
        <v>172.37</v>
      </c>
      <c r="L959" s="240">
        <v>351.92</v>
      </c>
      <c r="M959" s="240">
        <v>498.24</v>
      </c>
      <c r="N959" s="240">
        <v>589.25</v>
      </c>
      <c r="O959" s="240">
        <v>845</v>
      </c>
      <c r="P959" s="240">
        <v>1018.58</v>
      </c>
      <c r="Q959" s="240">
        <v>1026.3499999999999</v>
      </c>
      <c r="R959" s="240">
        <v>1008.78</v>
      </c>
      <c r="S959" s="240">
        <v>922.06</v>
      </c>
      <c r="T959" s="240">
        <v>747.56</v>
      </c>
      <c r="U959" s="240">
        <v>349.66</v>
      </c>
      <c r="V959" s="240">
        <v>167.71</v>
      </c>
      <c r="W959" s="240">
        <v>133.81</v>
      </c>
      <c r="X959" s="240">
        <v>21.45</v>
      </c>
      <c r="Y959" s="240">
        <v>17.760000000000002</v>
      </c>
      <c r="Z959" s="240">
        <v>15.22</v>
      </c>
      <c r="AA959" s="248">
        <v>34.409999999999997</v>
      </c>
      <c r="AB959" s="93"/>
    </row>
    <row r="960" spans="1:28" ht="19.5" customHeight="1" x14ac:dyDescent="0.15">
      <c r="A960" s="194"/>
      <c r="B960" s="198" t="s">
        <v>154</v>
      </c>
      <c r="C960" s="198"/>
      <c r="D960" s="198"/>
      <c r="E960" s="189" t="s">
        <v>150</v>
      </c>
      <c r="F960" s="240">
        <v>2586.875</v>
      </c>
      <c r="G960" s="240">
        <v>0</v>
      </c>
      <c r="H960" s="240">
        <v>0</v>
      </c>
      <c r="I960" s="240">
        <v>0.90800000000000003</v>
      </c>
      <c r="J960" s="240">
        <v>13.102</v>
      </c>
      <c r="K960" s="240">
        <v>27.45</v>
      </c>
      <c r="L960" s="240">
        <v>69.186000000000107</v>
      </c>
      <c r="M960" s="240">
        <v>123.181</v>
      </c>
      <c r="N960" s="240">
        <v>169.42</v>
      </c>
      <c r="O960" s="240">
        <v>266.65499999999997</v>
      </c>
      <c r="P960" s="240">
        <v>340.26699999999897</v>
      </c>
      <c r="Q960" s="240">
        <v>366.68099999999998</v>
      </c>
      <c r="R960" s="240">
        <v>350.887</v>
      </c>
      <c r="S960" s="240">
        <v>310.29199999999997</v>
      </c>
      <c r="T960" s="240">
        <v>273.02699999999999</v>
      </c>
      <c r="U960" s="240">
        <v>132.358</v>
      </c>
      <c r="V960" s="240">
        <v>64.702000000000098</v>
      </c>
      <c r="W960" s="240">
        <v>50.654000000000003</v>
      </c>
      <c r="X960" s="240">
        <v>8.0009999999999994</v>
      </c>
      <c r="Y960" s="240">
        <v>6.1619999999999999</v>
      </c>
      <c r="Z960" s="240">
        <v>4.8099999999999996</v>
      </c>
      <c r="AA960" s="248">
        <v>9.1319999999999997</v>
      </c>
      <c r="AB960" s="93"/>
    </row>
    <row r="961" spans="1:28" ht="19.5" customHeight="1" x14ac:dyDescent="0.15">
      <c r="A961" s="194" t="s">
        <v>155</v>
      </c>
      <c r="B961" s="198"/>
      <c r="C961" s="198" t="s">
        <v>10</v>
      </c>
      <c r="D961" s="189" t="s">
        <v>156</v>
      </c>
      <c r="E961" s="189" t="s">
        <v>184</v>
      </c>
      <c r="F961" s="240">
        <v>6939.88</v>
      </c>
      <c r="G961" s="240">
        <v>0.22</v>
      </c>
      <c r="H961" s="240">
        <v>13.66</v>
      </c>
      <c r="I961" s="240">
        <v>49.45</v>
      </c>
      <c r="J961" s="240">
        <v>93.6</v>
      </c>
      <c r="K961" s="240">
        <v>155.51</v>
      </c>
      <c r="L961" s="240">
        <v>306</v>
      </c>
      <c r="M961" s="240">
        <v>486.99</v>
      </c>
      <c r="N961" s="240">
        <v>577.85</v>
      </c>
      <c r="O961" s="240">
        <v>822.51</v>
      </c>
      <c r="P961" s="240">
        <v>974.29</v>
      </c>
      <c r="Q961" s="240">
        <v>937.52</v>
      </c>
      <c r="R961" s="240">
        <v>789.15</v>
      </c>
      <c r="S961" s="240">
        <v>590.41999999999996</v>
      </c>
      <c r="T961" s="240">
        <v>584.75</v>
      </c>
      <c r="U961" s="240">
        <v>276.98</v>
      </c>
      <c r="V961" s="240">
        <v>139.30000000000001</v>
      </c>
      <c r="W961" s="240">
        <v>109.55</v>
      </c>
      <c r="X961" s="240">
        <v>16.22</v>
      </c>
      <c r="Y961" s="240">
        <v>9.2799999999999994</v>
      </c>
      <c r="Z961" s="240">
        <v>5.41</v>
      </c>
      <c r="AA961" s="248">
        <v>1.22</v>
      </c>
      <c r="AB961" s="93"/>
    </row>
    <row r="962" spans="1:28" ht="19.5" customHeight="1" x14ac:dyDescent="0.15">
      <c r="A962" s="194"/>
      <c r="B962" s="198"/>
      <c r="C962" s="198"/>
      <c r="D962" s="198"/>
      <c r="E962" s="189" t="s">
        <v>150</v>
      </c>
      <c r="F962" s="240">
        <v>2318.8670000000002</v>
      </c>
      <c r="G962" s="240">
        <v>0</v>
      </c>
      <c r="H962" s="240">
        <v>0</v>
      </c>
      <c r="I962" s="240">
        <v>0.90800000000000003</v>
      </c>
      <c r="J962" s="240">
        <v>11.238</v>
      </c>
      <c r="K962" s="240">
        <v>26.442</v>
      </c>
      <c r="L962" s="240">
        <v>64.257000000000005</v>
      </c>
      <c r="M962" s="240">
        <v>121.797</v>
      </c>
      <c r="N962" s="240">
        <v>167.553</v>
      </c>
      <c r="O962" s="240">
        <v>262.45800000000003</v>
      </c>
      <c r="P962" s="240">
        <v>331.01399999999899</v>
      </c>
      <c r="Q962" s="240">
        <v>346.50099999999998</v>
      </c>
      <c r="R962" s="240">
        <v>299.30900000000003</v>
      </c>
      <c r="S962" s="240">
        <v>228.79</v>
      </c>
      <c r="T962" s="240">
        <v>230.822</v>
      </c>
      <c r="U962" s="240">
        <v>113.205</v>
      </c>
      <c r="V962" s="240">
        <v>57.091000000000101</v>
      </c>
      <c r="W962" s="240">
        <v>44.316000000000003</v>
      </c>
      <c r="X962" s="240">
        <v>6.6429999999999998</v>
      </c>
      <c r="Y962" s="240">
        <v>3.7989999999999999</v>
      </c>
      <c r="Z962" s="240">
        <v>2.2210000000000001</v>
      </c>
      <c r="AA962" s="248">
        <v>0.503</v>
      </c>
      <c r="AB962" s="93"/>
    </row>
    <row r="963" spans="1:28" ht="19.5" customHeight="1" x14ac:dyDescent="0.15">
      <c r="A963" s="194"/>
      <c r="B963" s="198"/>
      <c r="C963" s="198"/>
      <c r="D963" s="189" t="s">
        <v>157</v>
      </c>
      <c r="E963" s="189" t="s">
        <v>184</v>
      </c>
      <c r="F963" s="240">
        <v>634.57000000000005</v>
      </c>
      <c r="G963" s="240">
        <v>0</v>
      </c>
      <c r="H963" s="240">
        <v>0</v>
      </c>
      <c r="I963" s="240">
        <v>0</v>
      </c>
      <c r="J963" s="240">
        <v>0.83</v>
      </c>
      <c r="K963" s="240">
        <v>0.4</v>
      </c>
      <c r="L963" s="240">
        <v>24.04</v>
      </c>
      <c r="M963" s="240">
        <v>1.81</v>
      </c>
      <c r="N963" s="240">
        <v>7.13</v>
      </c>
      <c r="O963" s="240">
        <v>11.92</v>
      </c>
      <c r="P963" s="240">
        <v>35.229999999999997</v>
      </c>
      <c r="Q963" s="240">
        <v>52.15</v>
      </c>
      <c r="R963" s="240">
        <v>169.46</v>
      </c>
      <c r="S963" s="240">
        <v>222.28</v>
      </c>
      <c r="T963" s="240">
        <v>67.709999999999994</v>
      </c>
      <c r="U963" s="240">
        <v>18.489999999999998</v>
      </c>
      <c r="V963" s="240">
        <v>8.15</v>
      </c>
      <c r="W963" s="240">
        <v>10.18</v>
      </c>
      <c r="X963" s="240">
        <v>3.6</v>
      </c>
      <c r="Y963" s="240">
        <v>0</v>
      </c>
      <c r="Z963" s="240">
        <v>1.19</v>
      </c>
      <c r="AA963" s="248">
        <v>0</v>
      </c>
      <c r="AB963" s="93"/>
    </row>
    <row r="964" spans="1:28" ht="19.5" customHeight="1" x14ac:dyDescent="0.15">
      <c r="A964" s="194"/>
      <c r="B964" s="198"/>
      <c r="C964" s="198"/>
      <c r="D964" s="198"/>
      <c r="E964" s="189" t="s">
        <v>150</v>
      </c>
      <c r="F964" s="240">
        <v>144.94200000000001</v>
      </c>
      <c r="G964" s="240">
        <v>0</v>
      </c>
      <c r="H964" s="240">
        <v>0</v>
      </c>
      <c r="I964" s="240">
        <v>0</v>
      </c>
      <c r="J964" s="240">
        <v>5.8000000000000003E-2</v>
      </c>
      <c r="K964" s="240">
        <v>0.04</v>
      </c>
      <c r="L964" s="240">
        <v>2.8759999999999999</v>
      </c>
      <c r="M964" s="240">
        <v>0.253</v>
      </c>
      <c r="N964" s="240">
        <v>1.1399999999999999</v>
      </c>
      <c r="O964" s="240">
        <v>2.1419999999999999</v>
      </c>
      <c r="P964" s="240">
        <v>7.0469999999999997</v>
      </c>
      <c r="Q964" s="240">
        <v>11.473000000000001</v>
      </c>
      <c r="R964" s="240">
        <v>38.965000000000003</v>
      </c>
      <c r="S964" s="240">
        <v>53.273000000000103</v>
      </c>
      <c r="T964" s="240">
        <v>16.890999999999998</v>
      </c>
      <c r="U964" s="240">
        <v>4.7729999999999997</v>
      </c>
      <c r="V964" s="240">
        <v>2.1190000000000002</v>
      </c>
      <c r="W964" s="240">
        <v>2.6469999999999998</v>
      </c>
      <c r="X964" s="240">
        <v>0.93600000000000005</v>
      </c>
      <c r="Y964" s="240">
        <v>0</v>
      </c>
      <c r="Z964" s="240">
        <v>0.309</v>
      </c>
      <c r="AA964" s="248">
        <v>0</v>
      </c>
      <c r="AB964" s="93"/>
    </row>
    <row r="965" spans="1:28" ht="19.5" customHeight="1" x14ac:dyDescent="0.15">
      <c r="A965" s="194"/>
      <c r="B965" s="198" t="s">
        <v>158</v>
      </c>
      <c r="C965" s="198" t="s">
        <v>159</v>
      </c>
      <c r="D965" s="189" t="s">
        <v>160</v>
      </c>
      <c r="E965" s="189" t="s">
        <v>184</v>
      </c>
      <c r="F965" s="240">
        <v>293.2</v>
      </c>
      <c r="G965" s="240">
        <v>0</v>
      </c>
      <c r="H965" s="240">
        <v>0</v>
      </c>
      <c r="I965" s="240">
        <v>0.13</v>
      </c>
      <c r="J965" s="240">
        <v>3.21</v>
      </c>
      <c r="K965" s="240">
        <v>5.4</v>
      </c>
      <c r="L965" s="240">
        <v>14.06</v>
      </c>
      <c r="M965" s="240">
        <v>2.5299999999999998</v>
      </c>
      <c r="N965" s="240">
        <v>0.82</v>
      </c>
      <c r="O965" s="240">
        <v>7.39</v>
      </c>
      <c r="P965" s="240">
        <v>0.97</v>
      </c>
      <c r="Q965" s="240">
        <v>21.13</v>
      </c>
      <c r="R965" s="240">
        <v>20.100000000000001</v>
      </c>
      <c r="S965" s="240">
        <v>38.85</v>
      </c>
      <c r="T965" s="240">
        <v>57.12</v>
      </c>
      <c r="U965" s="240">
        <v>46.94</v>
      </c>
      <c r="V965" s="240">
        <v>14.67</v>
      </c>
      <c r="W965" s="240">
        <v>13.26</v>
      </c>
      <c r="X965" s="240">
        <v>1.63</v>
      </c>
      <c r="Y965" s="240">
        <v>4.49</v>
      </c>
      <c r="Z965" s="240">
        <v>7.31</v>
      </c>
      <c r="AA965" s="248">
        <v>33.19</v>
      </c>
      <c r="AB965" s="93"/>
    </row>
    <row r="966" spans="1:28" ht="19.5" customHeight="1" x14ac:dyDescent="0.15">
      <c r="A966" s="194"/>
      <c r="B966" s="198"/>
      <c r="C966" s="198"/>
      <c r="D966" s="198"/>
      <c r="E966" s="189" t="s">
        <v>150</v>
      </c>
      <c r="F966" s="240">
        <v>68.927999999999997</v>
      </c>
      <c r="G966" s="240">
        <v>0</v>
      </c>
      <c r="H966" s="240">
        <v>0</v>
      </c>
      <c r="I966" s="240">
        <v>0</v>
      </c>
      <c r="J966" s="240">
        <v>0.22500000000000001</v>
      </c>
      <c r="K966" s="240">
        <v>0.54</v>
      </c>
      <c r="L966" s="240">
        <v>1.6879999999999999</v>
      </c>
      <c r="M966" s="240">
        <v>0.35399999999999998</v>
      </c>
      <c r="N966" s="240">
        <v>0.13</v>
      </c>
      <c r="O966" s="240">
        <v>1.3320000000000001</v>
      </c>
      <c r="P966" s="240">
        <v>0.19400000000000001</v>
      </c>
      <c r="Q966" s="240">
        <v>4.6520000000000001</v>
      </c>
      <c r="R966" s="240">
        <v>4.6239999999999997</v>
      </c>
      <c r="S966" s="240">
        <v>9.3230000000000004</v>
      </c>
      <c r="T966" s="240">
        <v>14.282999999999999</v>
      </c>
      <c r="U966" s="240">
        <v>12.204000000000001</v>
      </c>
      <c r="V966" s="240">
        <v>3.8149999999999999</v>
      </c>
      <c r="W966" s="240">
        <v>3.4470000000000001</v>
      </c>
      <c r="X966" s="240">
        <v>0.42199999999999999</v>
      </c>
      <c r="Y966" s="240">
        <v>1.1659999999999999</v>
      </c>
      <c r="Z966" s="240">
        <v>1.9</v>
      </c>
      <c r="AA966" s="248">
        <v>8.6289999999999996</v>
      </c>
      <c r="AB966" s="93"/>
    </row>
    <row r="967" spans="1:28" ht="19.5" customHeight="1" x14ac:dyDescent="0.15">
      <c r="A967" s="194"/>
      <c r="B967" s="198"/>
      <c r="C967" s="198"/>
      <c r="D967" s="189" t="s">
        <v>161</v>
      </c>
      <c r="E967" s="189" t="s">
        <v>184</v>
      </c>
      <c r="F967" s="240">
        <v>224.17</v>
      </c>
      <c r="G967" s="240">
        <v>7.44</v>
      </c>
      <c r="H967" s="240">
        <v>67.930000000000007</v>
      </c>
      <c r="I967" s="240">
        <v>54.41</v>
      </c>
      <c r="J967" s="240">
        <v>72.3</v>
      </c>
      <c r="K967" s="240">
        <v>9.73</v>
      </c>
      <c r="L967" s="240">
        <v>7.32</v>
      </c>
      <c r="M967" s="240">
        <v>4.07</v>
      </c>
      <c r="N967" s="240">
        <v>0.97</v>
      </c>
      <c r="O967" s="240">
        <v>0</v>
      </c>
      <c r="P967" s="240">
        <v>0</v>
      </c>
      <c r="Q967" s="240">
        <v>0</v>
      </c>
      <c r="R967" s="240">
        <v>0</v>
      </c>
      <c r="S967" s="240">
        <v>0</v>
      </c>
      <c r="T967" s="240">
        <v>0</v>
      </c>
      <c r="U967" s="240">
        <v>0</v>
      </c>
      <c r="V967" s="240">
        <v>0</v>
      </c>
      <c r="W967" s="240">
        <v>0</v>
      </c>
      <c r="X967" s="240">
        <v>0</v>
      </c>
      <c r="Y967" s="240">
        <v>0</v>
      </c>
      <c r="Z967" s="240">
        <v>0</v>
      </c>
      <c r="AA967" s="248">
        <v>0</v>
      </c>
      <c r="AB967" s="93"/>
    </row>
    <row r="968" spans="1:28" ht="19.5" customHeight="1" x14ac:dyDescent="0.15">
      <c r="A968" s="194"/>
      <c r="B968" s="198"/>
      <c r="C968" s="198"/>
      <c r="D968" s="198"/>
      <c r="E968" s="189" t="s">
        <v>150</v>
      </c>
      <c r="F968" s="240">
        <v>1.72</v>
      </c>
      <c r="G968" s="240">
        <v>0</v>
      </c>
      <c r="H968" s="240">
        <v>0</v>
      </c>
      <c r="I968" s="240">
        <v>0</v>
      </c>
      <c r="J968" s="240">
        <v>0.86699999999999999</v>
      </c>
      <c r="K968" s="240">
        <v>0.255</v>
      </c>
      <c r="L968" s="240">
        <v>0.28499999999999998</v>
      </c>
      <c r="M968" s="240">
        <v>0.23699999999999999</v>
      </c>
      <c r="N968" s="240">
        <v>7.5999999999999998E-2</v>
      </c>
      <c r="O968" s="240">
        <v>0</v>
      </c>
      <c r="P968" s="240">
        <v>0</v>
      </c>
      <c r="Q968" s="240">
        <v>0</v>
      </c>
      <c r="R968" s="240">
        <v>0</v>
      </c>
      <c r="S968" s="240">
        <v>0</v>
      </c>
      <c r="T968" s="240">
        <v>0</v>
      </c>
      <c r="U968" s="240">
        <v>0</v>
      </c>
      <c r="V968" s="240">
        <v>0</v>
      </c>
      <c r="W968" s="240">
        <v>0</v>
      </c>
      <c r="X968" s="240">
        <v>0</v>
      </c>
      <c r="Y968" s="240">
        <v>0</v>
      </c>
      <c r="Z968" s="240">
        <v>0</v>
      </c>
      <c r="AA968" s="248">
        <v>0</v>
      </c>
      <c r="AB968" s="93"/>
    </row>
    <row r="969" spans="1:28" ht="19.5" customHeight="1" x14ac:dyDescent="0.15">
      <c r="A969" s="194"/>
      <c r="B969" s="198"/>
      <c r="C969" s="198" t="s">
        <v>162</v>
      </c>
      <c r="D969" s="189" t="s">
        <v>163</v>
      </c>
      <c r="E969" s="189" t="s">
        <v>184</v>
      </c>
      <c r="F969" s="240">
        <v>223.68</v>
      </c>
      <c r="G969" s="240">
        <v>0.22</v>
      </c>
      <c r="H969" s="240">
        <v>11.97</v>
      </c>
      <c r="I969" s="240">
        <v>14.42</v>
      </c>
      <c r="J969" s="240">
        <v>7.14</v>
      </c>
      <c r="K969" s="240">
        <v>1.33</v>
      </c>
      <c r="L969" s="240">
        <v>0.5</v>
      </c>
      <c r="M969" s="240">
        <v>2.84</v>
      </c>
      <c r="N969" s="240">
        <v>2.48</v>
      </c>
      <c r="O969" s="240">
        <v>3.12</v>
      </c>
      <c r="P969" s="240">
        <v>7.9</v>
      </c>
      <c r="Q969" s="240">
        <v>15.55</v>
      </c>
      <c r="R969" s="240">
        <v>30.07</v>
      </c>
      <c r="S969" s="240">
        <v>70.510000000000005</v>
      </c>
      <c r="T969" s="240">
        <v>37.979999999999997</v>
      </c>
      <c r="U969" s="240">
        <v>7.25</v>
      </c>
      <c r="V969" s="240">
        <v>5.59</v>
      </c>
      <c r="W969" s="240">
        <v>0.82</v>
      </c>
      <c r="X969" s="240">
        <v>0</v>
      </c>
      <c r="Y969" s="240">
        <v>3.99</v>
      </c>
      <c r="Z969" s="240">
        <v>0</v>
      </c>
      <c r="AA969" s="248">
        <v>0</v>
      </c>
      <c r="AB969" s="93"/>
    </row>
    <row r="970" spans="1:28" ht="19.5" customHeight="1" x14ac:dyDescent="0.15">
      <c r="A970" s="194"/>
      <c r="B970" s="198" t="s">
        <v>20</v>
      </c>
      <c r="C970" s="198"/>
      <c r="D970" s="198"/>
      <c r="E970" s="189" t="s">
        <v>150</v>
      </c>
      <c r="F970" s="240">
        <v>52.006999999999998</v>
      </c>
      <c r="G970" s="240">
        <v>0</v>
      </c>
      <c r="H970" s="240">
        <v>0</v>
      </c>
      <c r="I970" s="240">
        <v>0</v>
      </c>
      <c r="J970" s="240">
        <v>0.71399999999999997</v>
      </c>
      <c r="K970" s="240">
        <v>0.17299999999999999</v>
      </c>
      <c r="L970" s="240">
        <v>0.08</v>
      </c>
      <c r="M970" s="240">
        <v>0.54</v>
      </c>
      <c r="N970" s="240">
        <v>0.52100000000000002</v>
      </c>
      <c r="O970" s="240">
        <v>0.71699999999999997</v>
      </c>
      <c r="P970" s="240">
        <v>1.9870000000000001</v>
      </c>
      <c r="Q970" s="240">
        <v>4.0549999999999997</v>
      </c>
      <c r="R970" s="240">
        <v>7.9889999999999999</v>
      </c>
      <c r="S970" s="240">
        <v>18.905999999999999</v>
      </c>
      <c r="T970" s="240">
        <v>11.031000000000001</v>
      </c>
      <c r="U970" s="240">
        <v>2.1760000000000002</v>
      </c>
      <c r="V970" s="240">
        <v>1.677</v>
      </c>
      <c r="W970" s="240">
        <v>0.24399999999999999</v>
      </c>
      <c r="X970" s="240">
        <v>0</v>
      </c>
      <c r="Y970" s="240">
        <v>1.1970000000000001</v>
      </c>
      <c r="Z970" s="240">
        <v>0</v>
      </c>
      <c r="AA970" s="248">
        <v>0</v>
      </c>
      <c r="AB970" s="93"/>
    </row>
    <row r="971" spans="1:28" ht="19.5" customHeight="1" x14ac:dyDescent="0.15">
      <c r="A971" s="194"/>
      <c r="B971" s="198"/>
      <c r="C971" s="198"/>
      <c r="D971" s="189" t="s">
        <v>164</v>
      </c>
      <c r="E971" s="189" t="s">
        <v>184</v>
      </c>
      <c r="F971" s="240">
        <v>1.56</v>
      </c>
      <c r="G971" s="240">
        <v>0</v>
      </c>
      <c r="H971" s="240">
        <v>0</v>
      </c>
      <c r="I971" s="240">
        <v>0</v>
      </c>
      <c r="J971" s="240">
        <v>0</v>
      </c>
      <c r="K971" s="240">
        <v>0</v>
      </c>
      <c r="L971" s="240">
        <v>0</v>
      </c>
      <c r="M971" s="240">
        <v>0</v>
      </c>
      <c r="N971" s="240">
        <v>0</v>
      </c>
      <c r="O971" s="240">
        <v>0.06</v>
      </c>
      <c r="P971" s="240">
        <v>0.19</v>
      </c>
      <c r="Q971" s="240">
        <v>0</v>
      </c>
      <c r="R971" s="240">
        <v>0</v>
      </c>
      <c r="S971" s="240">
        <v>0</v>
      </c>
      <c r="T971" s="240">
        <v>0</v>
      </c>
      <c r="U971" s="240">
        <v>0</v>
      </c>
      <c r="V971" s="240">
        <v>0</v>
      </c>
      <c r="W971" s="240">
        <v>0</v>
      </c>
      <c r="X971" s="240">
        <v>0</v>
      </c>
      <c r="Y971" s="240">
        <v>0</v>
      </c>
      <c r="Z971" s="240">
        <v>1.31</v>
      </c>
      <c r="AA971" s="248">
        <v>0</v>
      </c>
      <c r="AB971" s="93"/>
    </row>
    <row r="972" spans="1:28" ht="19.5" customHeight="1" x14ac:dyDescent="0.15">
      <c r="A972" s="194" t="s">
        <v>227</v>
      </c>
      <c r="B972" s="198"/>
      <c r="C972" s="198"/>
      <c r="D972" s="198"/>
      <c r="E972" s="189" t="s">
        <v>150</v>
      </c>
      <c r="F972" s="240">
        <v>0.41099999999999998</v>
      </c>
      <c r="G972" s="240">
        <v>0</v>
      </c>
      <c r="H972" s="240">
        <v>0</v>
      </c>
      <c r="I972" s="240">
        <v>0</v>
      </c>
      <c r="J972" s="240">
        <v>0</v>
      </c>
      <c r="K972" s="240">
        <v>0</v>
      </c>
      <c r="L972" s="240">
        <v>0</v>
      </c>
      <c r="M972" s="240">
        <v>0</v>
      </c>
      <c r="N972" s="240">
        <v>0</v>
      </c>
      <c r="O972" s="240">
        <v>6.0000000000000001E-3</v>
      </c>
      <c r="P972" s="240">
        <v>2.5000000000000001E-2</v>
      </c>
      <c r="Q972" s="240">
        <v>0</v>
      </c>
      <c r="R972" s="240">
        <v>0</v>
      </c>
      <c r="S972" s="240">
        <v>0</v>
      </c>
      <c r="T972" s="240">
        <v>0</v>
      </c>
      <c r="U972" s="240">
        <v>0</v>
      </c>
      <c r="V972" s="240">
        <v>0</v>
      </c>
      <c r="W972" s="240">
        <v>0</v>
      </c>
      <c r="X972" s="240">
        <v>0</v>
      </c>
      <c r="Y972" s="240">
        <v>0</v>
      </c>
      <c r="Z972" s="240">
        <v>0.38</v>
      </c>
      <c r="AA972" s="248">
        <v>0</v>
      </c>
      <c r="AB972" s="93"/>
    </row>
    <row r="973" spans="1:28" ht="19.5" customHeight="1" x14ac:dyDescent="0.15">
      <c r="A973" s="194"/>
      <c r="B973" s="197"/>
      <c r="C973" s="193" t="s">
        <v>165</v>
      </c>
      <c r="D973" s="188"/>
      <c r="E973" s="189" t="s">
        <v>184</v>
      </c>
      <c r="F973" s="240">
        <v>72.34</v>
      </c>
      <c r="G973" s="240">
        <v>0</v>
      </c>
      <c r="H973" s="240">
        <v>0.9</v>
      </c>
      <c r="I973" s="240">
        <v>9.49</v>
      </c>
      <c r="J973" s="240">
        <v>16.57</v>
      </c>
      <c r="K973" s="240">
        <v>5.86</v>
      </c>
      <c r="L973" s="240">
        <v>11.15</v>
      </c>
      <c r="M973" s="240">
        <v>1.48</v>
      </c>
      <c r="N973" s="240">
        <v>6.66</v>
      </c>
      <c r="O973" s="240">
        <v>5.13</v>
      </c>
      <c r="P973" s="240">
        <v>2.5499999999999998</v>
      </c>
      <c r="Q973" s="240">
        <v>0.48</v>
      </c>
      <c r="R973" s="240">
        <v>0.14000000000000001</v>
      </c>
      <c r="S973" s="240">
        <v>0.85</v>
      </c>
      <c r="T973" s="240">
        <v>1.3</v>
      </c>
      <c r="U973" s="240">
        <v>0.61</v>
      </c>
      <c r="V973" s="240">
        <v>8</v>
      </c>
      <c r="W973" s="240">
        <v>0</v>
      </c>
      <c r="X973" s="240">
        <v>0.56000000000000005</v>
      </c>
      <c r="Y973" s="240">
        <v>0.01</v>
      </c>
      <c r="Z973" s="240">
        <v>0.6</v>
      </c>
      <c r="AA973" s="248">
        <v>0</v>
      </c>
      <c r="AB973" s="93"/>
    </row>
    <row r="974" spans="1:28" ht="19.5" customHeight="1" x14ac:dyDescent="0.15">
      <c r="A974" s="194"/>
      <c r="B974" s="197"/>
      <c r="C974" s="197"/>
      <c r="D974" s="191"/>
      <c r="E974" s="189" t="s">
        <v>150</v>
      </c>
      <c r="F974" s="240">
        <v>6.7990000000000004</v>
      </c>
      <c r="G974" s="240">
        <v>0</v>
      </c>
      <c r="H974" s="240">
        <v>1E-3</v>
      </c>
      <c r="I974" s="240">
        <v>0.30499999999999999</v>
      </c>
      <c r="J974" s="240">
        <v>0.82899999999999996</v>
      </c>
      <c r="K974" s="240">
        <v>0.38400000000000001</v>
      </c>
      <c r="L974" s="240">
        <v>1.0029999999999999</v>
      </c>
      <c r="M974" s="240">
        <v>0.28299999999999997</v>
      </c>
      <c r="N974" s="240">
        <v>0.84599999999999997</v>
      </c>
      <c r="O974" s="240">
        <v>1.286</v>
      </c>
      <c r="P974" s="240">
        <v>0.50900000000000001</v>
      </c>
      <c r="Q974" s="240">
        <v>5.8000000000000003E-2</v>
      </c>
      <c r="R974" s="240">
        <v>1.4999999999999999E-2</v>
      </c>
      <c r="S974" s="240">
        <v>9.0999999999999998E-2</v>
      </c>
      <c r="T974" s="240">
        <v>0.14599999999999999</v>
      </c>
      <c r="U974" s="240">
        <v>7.2999999999999995E-2</v>
      </c>
      <c r="V974" s="240">
        <v>0.82299999999999995</v>
      </c>
      <c r="W974" s="240">
        <v>0</v>
      </c>
      <c r="X974" s="240">
        <v>5.8000000000000003E-2</v>
      </c>
      <c r="Y974" s="240">
        <v>1E-3</v>
      </c>
      <c r="Z974" s="240">
        <v>8.7999999999999995E-2</v>
      </c>
      <c r="AA974" s="248">
        <v>0</v>
      </c>
      <c r="AB974" s="93"/>
    </row>
    <row r="975" spans="1:28" ht="19.5" customHeight="1" x14ac:dyDescent="0.15">
      <c r="A975" s="194"/>
      <c r="B975" s="196"/>
      <c r="C975" s="193" t="s">
        <v>152</v>
      </c>
      <c r="D975" s="188"/>
      <c r="E975" s="189" t="s">
        <v>184</v>
      </c>
      <c r="F975" s="240">
        <v>6350.51</v>
      </c>
      <c r="G975" s="240">
        <v>0</v>
      </c>
      <c r="H975" s="240">
        <v>65.900000000000006</v>
      </c>
      <c r="I975" s="240">
        <v>232.32</v>
      </c>
      <c r="J975" s="240">
        <v>239.24</v>
      </c>
      <c r="K975" s="240">
        <v>146.28</v>
      </c>
      <c r="L975" s="240">
        <v>311.74</v>
      </c>
      <c r="M975" s="240">
        <v>327.42</v>
      </c>
      <c r="N975" s="240">
        <v>70.06</v>
      </c>
      <c r="O975" s="240">
        <v>146.94</v>
      </c>
      <c r="P975" s="240">
        <v>305.77999999999997</v>
      </c>
      <c r="Q975" s="240">
        <v>282.67</v>
      </c>
      <c r="R975" s="240">
        <v>610.51</v>
      </c>
      <c r="S975" s="240">
        <v>921</v>
      </c>
      <c r="T975" s="240">
        <v>1215.9100000000001</v>
      </c>
      <c r="U975" s="240">
        <v>839.18</v>
      </c>
      <c r="V975" s="240">
        <v>378.13</v>
      </c>
      <c r="W975" s="240">
        <v>77.78</v>
      </c>
      <c r="X975" s="240">
        <v>86.86</v>
      </c>
      <c r="Y975" s="240">
        <v>25.81</v>
      </c>
      <c r="Z975" s="240">
        <v>24.7</v>
      </c>
      <c r="AA975" s="248">
        <v>42.28</v>
      </c>
      <c r="AB975" s="93"/>
    </row>
    <row r="976" spans="1:28" ht="19.5" customHeight="1" x14ac:dyDescent="0.15">
      <c r="A976" s="194"/>
      <c r="B976" s="197"/>
      <c r="C976" s="197"/>
      <c r="D976" s="191"/>
      <c r="E976" s="189" t="s">
        <v>150</v>
      </c>
      <c r="F976" s="240">
        <v>875.58400000000097</v>
      </c>
      <c r="G976" s="240">
        <v>0</v>
      </c>
      <c r="H976" s="240">
        <v>0.65400000000000003</v>
      </c>
      <c r="I976" s="240">
        <v>5.8319999999999901</v>
      </c>
      <c r="J976" s="240">
        <v>12.175000000000001</v>
      </c>
      <c r="K976" s="240">
        <v>10.266999999999999</v>
      </c>
      <c r="L976" s="240">
        <v>27.856999999999999</v>
      </c>
      <c r="M976" s="240">
        <v>32.845999999999997</v>
      </c>
      <c r="N976" s="240">
        <v>7.7169999999999996</v>
      </c>
      <c r="O976" s="240">
        <v>17.911999999999999</v>
      </c>
      <c r="P976" s="240">
        <v>40.703000000000102</v>
      </c>
      <c r="Q976" s="240">
        <v>41.320999999999998</v>
      </c>
      <c r="R976" s="240">
        <v>94.819000000000102</v>
      </c>
      <c r="S976" s="240">
        <v>144.19600000000099</v>
      </c>
      <c r="T976" s="240">
        <v>200.255</v>
      </c>
      <c r="U976" s="240">
        <v>134.36500000000001</v>
      </c>
      <c r="V976" s="240">
        <v>58.258000000000003</v>
      </c>
      <c r="W976" s="240">
        <v>15.129</v>
      </c>
      <c r="X976" s="240">
        <v>15.426</v>
      </c>
      <c r="Y976" s="240">
        <v>5.609</v>
      </c>
      <c r="Z976" s="240">
        <v>3.6309999999999998</v>
      </c>
      <c r="AA976" s="248">
        <v>6.6120000000000001</v>
      </c>
      <c r="AB976" s="93"/>
    </row>
    <row r="977" spans="1:28" ht="19.5" customHeight="1" x14ac:dyDescent="0.15">
      <c r="A977" s="194"/>
      <c r="B977" s="198" t="s">
        <v>94</v>
      </c>
      <c r="C977" s="189"/>
      <c r="D977" s="189" t="s">
        <v>153</v>
      </c>
      <c r="E977" s="189" t="s">
        <v>184</v>
      </c>
      <c r="F977" s="240">
        <v>798.6</v>
      </c>
      <c r="G977" s="240">
        <v>0</v>
      </c>
      <c r="H977" s="240">
        <v>0</v>
      </c>
      <c r="I977" s="240">
        <v>0</v>
      </c>
      <c r="J977" s="240">
        <v>5.59</v>
      </c>
      <c r="K977" s="240">
        <v>4.18</v>
      </c>
      <c r="L977" s="240">
        <v>0.32</v>
      </c>
      <c r="M977" s="240">
        <v>7.5</v>
      </c>
      <c r="N977" s="240">
        <v>4.67</v>
      </c>
      <c r="O977" s="240">
        <v>4.6900000000000004</v>
      </c>
      <c r="P977" s="240">
        <v>17.16</v>
      </c>
      <c r="Q977" s="240">
        <v>27.66</v>
      </c>
      <c r="R977" s="240">
        <v>88.55</v>
      </c>
      <c r="S977" s="240">
        <v>126.88</v>
      </c>
      <c r="T977" s="240">
        <v>238.2</v>
      </c>
      <c r="U977" s="240">
        <v>139.55000000000001</v>
      </c>
      <c r="V977" s="240">
        <v>48.12</v>
      </c>
      <c r="W977" s="240">
        <v>33.86</v>
      </c>
      <c r="X977" s="240">
        <v>29.79</v>
      </c>
      <c r="Y977" s="240">
        <v>18.77</v>
      </c>
      <c r="Z977" s="240">
        <v>0</v>
      </c>
      <c r="AA977" s="252">
        <v>3.11</v>
      </c>
      <c r="AB977" s="93"/>
    </row>
    <row r="978" spans="1:28" ht="19.5" customHeight="1" x14ac:dyDescent="0.15">
      <c r="A978" s="194"/>
      <c r="B978" s="198"/>
      <c r="C978" s="198" t="s">
        <v>10</v>
      </c>
      <c r="D978" s="198"/>
      <c r="E978" s="189" t="s">
        <v>150</v>
      </c>
      <c r="F978" s="240">
        <v>189.28299999999999</v>
      </c>
      <c r="G978" s="240">
        <v>0</v>
      </c>
      <c r="H978" s="240">
        <v>0</v>
      </c>
      <c r="I978" s="240">
        <v>0</v>
      </c>
      <c r="J978" s="240">
        <v>0.39200000000000002</v>
      </c>
      <c r="K978" s="240">
        <v>0.33800000000000002</v>
      </c>
      <c r="L978" s="240">
        <v>3.7999999999999999E-2</v>
      </c>
      <c r="M978" s="240">
        <v>0.89700000000000002</v>
      </c>
      <c r="N978" s="240">
        <v>0.66600000000000004</v>
      </c>
      <c r="O978" s="240">
        <v>0.84499999999999997</v>
      </c>
      <c r="P978" s="240">
        <v>3.3969999999999998</v>
      </c>
      <c r="Q978" s="240">
        <v>5.8579999999999997</v>
      </c>
      <c r="R978" s="240">
        <v>20.201000000000001</v>
      </c>
      <c r="S978" s="240">
        <v>30.109000000000002</v>
      </c>
      <c r="T978" s="240">
        <v>58.152000000000001</v>
      </c>
      <c r="U978" s="240">
        <v>34.94</v>
      </c>
      <c r="V978" s="240">
        <v>12.006</v>
      </c>
      <c r="W978" s="240">
        <v>8.7309999999999999</v>
      </c>
      <c r="X978" s="240">
        <v>7.2220000000000004</v>
      </c>
      <c r="Y978" s="240">
        <v>4.6360000000000001</v>
      </c>
      <c r="Z978" s="240">
        <v>0</v>
      </c>
      <c r="AA978" s="248">
        <v>0.85499999999999998</v>
      </c>
      <c r="AB978" s="93"/>
    </row>
    <row r="979" spans="1:28" ht="19.5" customHeight="1" x14ac:dyDescent="0.15">
      <c r="A979" s="194"/>
      <c r="B979" s="198"/>
      <c r="C979" s="198"/>
      <c r="D979" s="189" t="s">
        <v>157</v>
      </c>
      <c r="E979" s="189" t="s">
        <v>184</v>
      </c>
      <c r="F979" s="240">
        <v>738.81</v>
      </c>
      <c r="G979" s="240">
        <v>0</v>
      </c>
      <c r="H979" s="240">
        <v>0</v>
      </c>
      <c r="I979" s="240">
        <v>0</v>
      </c>
      <c r="J979" s="240">
        <v>4.6100000000000003</v>
      </c>
      <c r="K979" s="240">
        <v>0.52</v>
      </c>
      <c r="L979" s="240">
        <v>0.32</v>
      </c>
      <c r="M979" s="240">
        <v>3.04</v>
      </c>
      <c r="N979" s="240">
        <v>4.67</v>
      </c>
      <c r="O979" s="240">
        <v>4.6900000000000004</v>
      </c>
      <c r="P979" s="240">
        <v>17.16</v>
      </c>
      <c r="Q979" s="240">
        <v>24.35</v>
      </c>
      <c r="R979" s="240">
        <v>81.489999999999995</v>
      </c>
      <c r="S979" s="240">
        <v>111.18</v>
      </c>
      <c r="T979" s="240">
        <v>232.33</v>
      </c>
      <c r="U979" s="240">
        <v>129.44999999999999</v>
      </c>
      <c r="V979" s="240">
        <v>48.12</v>
      </c>
      <c r="W979" s="240">
        <v>31.4</v>
      </c>
      <c r="X979" s="240">
        <v>26.71</v>
      </c>
      <c r="Y979" s="240">
        <v>18.77</v>
      </c>
      <c r="Z979" s="240">
        <v>0</v>
      </c>
      <c r="AA979" s="248">
        <v>0</v>
      </c>
      <c r="AB979" s="93"/>
    </row>
    <row r="980" spans="1:28" ht="19.5" customHeight="1" x14ac:dyDescent="0.15">
      <c r="A980" s="194"/>
      <c r="B980" s="198"/>
      <c r="C980" s="198"/>
      <c r="D980" s="198"/>
      <c r="E980" s="189" t="s">
        <v>150</v>
      </c>
      <c r="F980" s="240">
        <v>175.935</v>
      </c>
      <c r="G980" s="240">
        <v>0</v>
      </c>
      <c r="H980" s="240">
        <v>0</v>
      </c>
      <c r="I980" s="240">
        <v>0</v>
      </c>
      <c r="J980" s="240">
        <v>0.32300000000000001</v>
      </c>
      <c r="K980" s="240">
        <v>5.1999999999999998E-2</v>
      </c>
      <c r="L980" s="240">
        <v>3.7999999999999999E-2</v>
      </c>
      <c r="M980" s="240">
        <v>0.42399999999999999</v>
      </c>
      <c r="N980" s="240">
        <v>0.66600000000000004</v>
      </c>
      <c r="O980" s="240">
        <v>0.84499999999999997</v>
      </c>
      <c r="P980" s="240">
        <v>3.3969999999999998</v>
      </c>
      <c r="Q980" s="240">
        <v>5.1310000000000002</v>
      </c>
      <c r="R980" s="240">
        <v>18.576000000000001</v>
      </c>
      <c r="S980" s="240">
        <v>26.341000000000001</v>
      </c>
      <c r="T980" s="240">
        <v>56.680999999999997</v>
      </c>
      <c r="U980" s="240">
        <v>32.314</v>
      </c>
      <c r="V980" s="240">
        <v>12.006</v>
      </c>
      <c r="W980" s="240">
        <v>8.0830000000000002</v>
      </c>
      <c r="X980" s="240">
        <v>6.4219999999999997</v>
      </c>
      <c r="Y980" s="240">
        <v>4.6360000000000001</v>
      </c>
      <c r="Z980" s="240">
        <v>0</v>
      </c>
      <c r="AA980" s="248">
        <v>0</v>
      </c>
      <c r="AB980" s="93"/>
    </row>
    <row r="981" spans="1:28" ht="19.5" customHeight="1" x14ac:dyDescent="0.15">
      <c r="A981" s="194"/>
      <c r="B981" s="198" t="s">
        <v>65</v>
      </c>
      <c r="C981" s="198" t="s">
        <v>159</v>
      </c>
      <c r="D981" s="189" t="s">
        <v>160</v>
      </c>
      <c r="E981" s="189" t="s">
        <v>184</v>
      </c>
      <c r="F981" s="240">
        <v>57.92</v>
      </c>
      <c r="G981" s="240">
        <v>0</v>
      </c>
      <c r="H981" s="240">
        <v>0</v>
      </c>
      <c r="I981" s="240">
        <v>0</v>
      </c>
      <c r="J981" s="240">
        <v>0.98</v>
      </c>
      <c r="K981" s="240">
        <v>3.66</v>
      </c>
      <c r="L981" s="240">
        <v>0</v>
      </c>
      <c r="M981" s="240">
        <v>4.46</v>
      </c>
      <c r="N981" s="240">
        <v>0</v>
      </c>
      <c r="O981" s="240">
        <v>0</v>
      </c>
      <c r="P981" s="240">
        <v>0</v>
      </c>
      <c r="Q981" s="240">
        <v>3.31</v>
      </c>
      <c r="R981" s="240">
        <v>7.06</v>
      </c>
      <c r="S981" s="240">
        <v>15.7</v>
      </c>
      <c r="T981" s="240">
        <v>5.87</v>
      </c>
      <c r="U981" s="240">
        <v>10.1</v>
      </c>
      <c r="V981" s="240">
        <v>0</v>
      </c>
      <c r="W981" s="240">
        <v>2.14</v>
      </c>
      <c r="X981" s="240">
        <v>3.08</v>
      </c>
      <c r="Y981" s="240">
        <v>0</v>
      </c>
      <c r="Z981" s="240">
        <v>0</v>
      </c>
      <c r="AA981" s="248">
        <v>1.56</v>
      </c>
      <c r="AB981" s="93"/>
    </row>
    <row r="982" spans="1:28" ht="19.5" customHeight="1" x14ac:dyDescent="0.15">
      <c r="A982" s="194"/>
      <c r="B982" s="198"/>
      <c r="C982" s="198"/>
      <c r="D982" s="198"/>
      <c r="E982" s="189" t="s">
        <v>150</v>
      </c>
      <c r="F982" s="240">
        <v>12.807</v>
      </c>
      <c r="G982" s="240">
        <v>0</v>
      </c>
      <c r="H982" s="240">
        <v>0</v>
      </c>
      <c r="I982" s="240">
        <v>0</v>
      </c>
      <c r="J982" s="240">
        <v>6.9000000000000006E-2</v>
      </c>
      <c r="K982" s="240">
        <v>0.28599999999999998</v>
      </c>
      <c r="L982" s="240">
        <v>0</v>
      </c>
      <c r="M982" s="240">
        <v>0.47299999999999998</v>
      </c>
      <c r="N982" s="240">
        <v>0</v>
      </c>
      <c r="O982" s="240">
        <v>0</v>
      </c>
      <c r="P982" s="240">
        <v>0</v>
      </c>
      <c r="Q982" s="240">
        <v>0.72699999999999998</v>
      </c>
      <c r="R982" s="240">
        <v>1.625</v>
      </c>
      <c r="S982" s="240">
        <v>3.7679999999999998</v>
      </c>
      <c r="T982" s="240">
        <v>1.4710000000000001</v>
      </c>
      <c r="U982" s="240">
        <v>2.6259999999999999</v>
      </c>
      <c r="V982" s="240">
        <v>0</v>
      </c>
      <c r="W982" s="240">
        <v>0.55600000000000005</v>
      </c>
      <c r="X982" s="240">
        <v>0.8</v>
      </c>
      <c r="Y982" s="240">
        <v>0</v>
      </c>
      <c r="Z982" s="240">
        <v>0</v>
      </c>
      <c r="AA982" s="248">
        <v>0.40600000000000003</v>
      </c>
      <c r="AB982" s="93"/>
    </row>
    <row r="983" spans="1:28" ht="19.5" customHeight="1" x14ac:dyDescent="0.15">
      <c r="A983" s="194" t="s">
        <v>85</v>
      </c>
      <c r="B983" s="198"/>
      <c r="C983" s="198"/>
      <c r="D983" s="189" t="s">
        <v>166</v>
      </c>
      <c r="E983" s="189" t="s">
        <v>184</v>
      </c>
      <c r="F983" s="240">
        <v>1.87</v>
      </c>
      <c r="G983" s="240">
        <v>0</v>
      </c>
      <c r="H983" s="240">
        <v>0</v>
      </c>
      <c r="I983" s="240">
        <v>0</v>
      </c>
      <c r="J983" s="240">
        <v>0</v>
      </c>
      <c r="K983" s="240">
        <v>0</v>
      </c>
      <c r="L983" s="240">
        <v>0</v>
      </c>
      <c r="M983" s="240">
        <v>0</v>
      </c>
      <c r="N983" s="240">
        <v>0</v>
      </c>
      <c r="O983" s="240">
        <v>0</v>
      </c>
      <c r="P983" s="240">
        <v>0</v>
      </c>
      <c r="Q983" s="240">
        <v>0</v>
      </c>
      <c r="R983" s="240">
        <v>0</v>
      </c>
      <c r="S983" s="240">
        <v>0</v>
      </c>
      <c r="T983" s="240">
        <v>0</v>
      </c>
      <c r="U983" s="240">
        <v>0</v>
      </c>
      <c r="V983" s="240">
        <v>0</v>
      </c>
      <c r="W983" s="240">
        <v>0.32</v>
      </c>
      <c r="X983" s="240">
        <v>0</v>
      </c>
      <c r="Y983" s="240">
        <v>0</v>
      </c>
      <c r="Z983" s="240">
        <v>0</v>
      </c>
      <c r="AA983" s="248">
        <v>1.55</v>
      </c>
      <c r="AB983" s="93"/>
    </row>
    <row r="984" spans="1:28" ht="19.5" customHeight="1" x14ac:dyDescent="0.15">
      <c r="A984" s="194"/>
      <c r="B984" s="198"/>
      <c r="C984" s="198" t="s">
        <v>162</v>
      </c>
      <c r="D984" s="198"/>
      <c r="E984" s="189" t="s">
        <v>150</v>
      </c>
      <c r="F984" s="240">
        <v>0.54100000000000004</v>
      </c>
      <c r="G984" s="240">
        <v>0</v>
      </c>
      <c r="H984" s="240">
        <v>0</v>
      </c>
      <c r="I984" s="240">
        <v>0</v>
      </c>
      <c r="J984" s="240">
        <v>0</v>
      </c>
      <c r="K984" s="240">
        <v>0</v>
      </c>
      <c r="L984" s="240">
        <v>0</v>
      </c>
      <c r="M984" s="240">
        <v>0</v>
      </c>
      <c r="N984" s="240">
        <v>0</v>
      </c>
      <c r="O984" s="240">
        <v>0</v>
      </c>
      <c r="P984" s="240">
        <v>0</v>
      </c>
      <c r="Q984" s="240">
        <v>0</v>
      </c>
      <c r="R984" s="240">
        <v>0</v>
      </c>
      <c r="S984" s="240">
        <v>0</v>
      </c>
      <c r="T984" s="240">
        <v>0</v>
      </c>
      <c r="U984" s="240">
        <v>0</v>
      </c>
      <c r="V984" s="240">
        <v>0</v>
      </c>
      <c r="W984" s="240">
        <v>9.1999999999999998E-2</v>
      </c>
      <c r="X984" s="240">
        <v>0</v>
      </c>
      <c r="Y984" s="240">
        <v>0</v>
      </c>
      <c r="Z984" s="240">
        <v>0</v>
      </c>
      <c r="AA984" s="248">
        <v>0.44900000000000001</v>
      </c>
      <c r="AB984" s="93"/>
    </row>
    <row r="985" spans="1:28" ht="19.5" customHeight="1" x14ac:dyDescent="0.15">
      <c r="A985" s="194"/>
      <c r="B985" s="198" t="s">
        <v>20</v>
      </c>
      <c r="C985" s="198"/>
      <c r="D985" s="189" t="s">
        <v>164</v>
      </c>
      <c r="E985" s="189" t="s">
        <v>184</v>
      </c>
      <c r="F985" s="240">
        <v>0</v>
      </c>
      <c r="G985" s="240">
        <v>0</v>
      </c>
      <c r="H985" s="240">
        <v>0</v>
      </c>
      <c r="I985" s="240">
        <v>0</v>
      </c>
      <c r="J985" s="240">
        <v>0</v>
      </c>
      <c r="K985" s="240">
        <v>0</v>
      </c>
      <c r="L985" s="240">
        <v>0</v>
      </c>
      <c r="M985" s="240">
        <v>0</v>
      </c>
      <c r="N985" s="240">
        <v>0</v>
      </c>
      <c r="O985" s="240">
        <v>0</v>
      </c>
      <c r="P985" s="240">
        <v>0</v>
      </c>
      <c r="Q985" s="240">
        <v>0</v>
      </c>
      <c r="R985" s="240">
        <v>0</v>
      </c>
      <c r="S985" s="240">
        <v>0</v>
      </c>
      <c r="T985" s="240">
        <v>0</v>
      </c>
      <c r="U985" s="240">
        <v>0</v>
      </c>
      <c r="V985" s="240">
        <v>0</v>
      </c>
      <c r="W985" s="240">
        <v>0</v>
      </c>
      <c r="X985" s="240">
        <v>0</v>
      </c>
      <c r="Y985" s="240">
        <v>0</v>
      </c>
      <c r="Z985" s="240">
        <v>0</v>
      </c>
      <c r="AA985" s="248">
        <v>0</v>
      </c>
      <c r="AB985" s="93"/>
    </row>
    <row r="986" spans="1:28" ht="19.5" customHeight="1" x14ac:dyDescent="0.15">
      <c r="A986" s="194"/>
      <c r="B986" s="198"/>
      <c r="C986" s="198"/>
      <c r="D986" s="198"/>
      <c r="E986" s="189" t="s">
        <v>150</v>
      </c>
      <c r="F986" s="240">
        <v>0</v>
      </c>
      <c r="G986" s="240">
        <v>0</v>
      </c>
      <c r="H986" s="240">
        <v>0</v>
      </c>
      <c r="I986" s="240">
        <v>0</v>
      </c>
      <c r="J986" s="240">
        <v>0</v>
      </c>
      <c r="K986" s="240">
        <v>0</v>
      </c>
      <c r="L986" s="240">
        <v>0</v>
      </c>
      <c r="M986" s="240">
        <v>0</v>
      </c>
      <c r="N986" s="240">
        <v>0</v>
      </c>
      <c r="O986" s="240">
        <v>0</v>
      </c>
      <c r="P986" s="240">
        <v>0</v>
      </c>
      <c r="Q986" s="240">
        <v>0</v>
      </c>
      <c r="R986" s="240">
        <v>0</v>
      </c>
      <c r="S986" s="240">
        <v>0</v>
      </c>
      <c r="T986" s="240">
        <v>0</v>
      </c>
      <c r="U986" s="240">
        <v>0</v>
      </c>
      <c r="V986" s="240">
        <v>0</v>
      </c>
      <c r="W986" s="240">
        <v>0</v>
      </c>
      <c r="X986" s="240">
        <v>0</v>
      </c>
      <c r="Y986" s="240">
        <v>0</v>
      </c>
      <c r="Z986" s="240">
        <v>0</v>
      </c>
      <c r="AA986" s="248">
        <v>0</v>
      </c>
      <c r="AB986" s="93"/>
    </row>
    <row r="987" spans="1:28" ht="19.5" customHeight="1" x14ac:dyDescent="0.15">
      <c r="A987" s="194"/>
      <c r="B987" s="197"/>
      <c r="C987" s="193" t="s">
        <v>165</v>
      </c>
      <c r="D987" s="188"/>
      <c r="E987" s="189" t="s">
        <v>184</v>
      </c>
      <c r="F987" s="240">
        <v>5551.91</v>
      </c>
      <c r="G987" s="240">
        <v>0</v>
      </c>
      <c r="H987" s="240">
        <v>65.900000000000006</v>
      </c>
      <c r="I987" s="240">
        <v>232.32</v>
      </c>
      <c r="J987" s="240">
        <v>233.65</v>
      </c>
      <c r="K987" s="240">
        <v>142.1</v>
      </c>
      <c r="L987" s="240">
        <v>311.42</v>
      </c>
      <c r="M987" s="240">
        <v>319.92</v>
      </c>
      <c r="N987" s="240">
        <v>65.39</v>
      </c>
      <c r="O987" s="240">
        <v>142.25</v>
      </c>
      <c r="P987" s="240">
        <v>288.62</v>
      </c>
      <c r="Q987" s="240">
        <v>255.01</v>
      </c>
      <c r="R987" s="240">
        <v>521.96</v>
      </c>
      <c r="S987" s="240">
        <v>794.12</v>
      </c>
      <c r="T987" s="240">
        <v>977.71</v>
      </c>
      <c r="U987" s="240">
        <v>699.63</v>
      </c>
      <c r="V987" s="240">
        <v>330.01</v>
      </c>
      <c r="W987" s="240">
        <v>43.92</v>
      </c>
      <c r="X987" s="240">
        <v>57.07</v>
      </c>
      <c r="Y987" s="240">
        <v>7.04</v>
      </c>
      <c r="Z987" s="240">
        <v>24.7</v>
      </c>
      <c r="AA987" s="248">
        <v>39.17</v>
      </c>
      <c r="AB987" s="93"/>
    </row>
    <row r="988" spans="1:28" ht="19.5" customHeight="1" thickBot="1" x14ac:dyDescent="0.2">
      <c r="A988" s="199"/>
      <c r="B988" s="200"/>
      <c r="C988" s="200"/>
      <c r="D988" s="201"/>
      <c r="E988" s="202" t="s">
        <v>150</v>
      </c>
      <c r="F988" s="240">
        <v>686.30100000000095</v>
      </c>
      <c r="G988" s="251">
        <v>0</v>
      </c>
      <c r="H988" s="250">
        <v>0.65400000000000003</v>
      </c>
      <c r="I988" s="250">
        <v>5.8319999999999901</v>
      </c>
      <c r="J988" s="250">
        <v>11.782999999999999</v>
      </c>
      <c r="K988" s="250">
        <v>9.9290000000000003</v>
      </c>
      <c r="L988" s="250">
        <v>27.818999999999999</v>
      </c>
      <c r="M988" s="250">
        <v>31.949000000000002</v>
      </c>
      <c r="N988" s="250">
        <v>7.0510000000000002</v>
      </c>
      <c r="O988" s="250">
        <v>17.067</v>
      </c>
      <c r="P988" s="250">
        <v>37.306000000000097</v>
      </c>
      <c r="Q988" s="250">
        <v>35.463000000000001</v>
      </c>
      <c r="R988" s="250">
        <v>74.618000000000094</v>
      </c>
      <c r="S988" s="250">
        <v>114.087000000001</v>
      </c>
      <c r="T988" s="250">
        <v>142.10300000000001</v>
      </c>
      <c r="U988" s="250">
        <v>99.425000000000296</v>
      </c>
      <c r="V988" s="250">
        <v>46.252000000000002</v>
      </c>
      <c r="W988" s="250">
        <v>6.3979999999999997</v>
      </c>
      <c r="X988" s="250">
        <v>8.2040000000000006</v>
      </c>
      <c r="Y988" s="250">
        <v>0.97299999999999998</v>
      </c>
      <c r="Z988" s="250">
        <v>3.6309999999999998</v>
      </c>
      <c r="AA988" s="249">
        <v>5.7569999999999997</v>
      </c>
      <c r="AB988" s="93"/>
    </row>
    <row r="989" spans="1:28" ht="19.5" customHeight="1" x14ac:dyDescent="0.15">
      <c r="A989" s="391" t="s">
        <v>119</v>
      </c>
      <c r="B989" s="394" t="s">
        <v>120</v>
      </c>
      <c r="C989" s="395"/>
      <c r="D989" s="396"/>
      <c r="E989" s="198" t="s">
        <v>184</v>
      </c>
      <c r="F989" s="248">
        <v>263.27</v>
      </c>
    </row>
    <row r="990" spans="1:28" ht="19.5" customHeight="1" x14ac:dyDescent="0.15">
      <c r="A990" s="392"/>
      <c r="B990" s="397" t="s">
        <v>206</v>
      </c>
      <c r="C990" s="398"/>
      <c r="D990" s="399"/>
      <c r="E990" s="189" t="s">
        <v>184</v>
      </c>
      <c r="F990" s="248">
        <v>159.16</v>
      </c>
    </row>
    <row r="991" spans="1:28" ht="19.5" customHeight="1" x14ac:dyDescent="0.15">
      <c r="A991" s="393"/>
      <c r="B991" s="397" t="s">
        <v>207</v>
      </c>
      <c r="C991" s="398"/>
      <c r="D991" s="399"/>
      <c r="E991" s="189" t="s">
        <v>184</v>
      </c>
      <c r="F991" s="248">
        <v>104.11</v>
      </c>
    </row>
    <row r="992" spans="1:28" ht="19.5" customHeight="1" thickBot="1" x14ac:dyDescent="0.2">
      <c r="A992" s="400" t="s">
        <v>205</v>
      </c>
      <c r="B992" s="401"/>
      <c r="C992" s="401"/>
      <c r="D992" s="402"/>
      <c r="E992" s="203" t="s">
        <v>184</v>
      </c>
      <c r="F992" s="247">
        <v>0</v>
      </c>
    </row>
    <row r="994" spans="1:28" ht="19.5" customHeight="1" x14ac:dyDescent="0.15">
      <c r="A994" s="88" t="s">
        <v>387</v>
      </c>
      <c r="F994" s="261" t="s">
        <v>521</v>
      </c>
    </row>
    <row r="995" spans="1:28" ht="19.5" customHeight="1" thickBot="1" x14ac:dyDescent="0.2">
      <c r="A995" s="388" t="s">
        <v>28</v>
      </c>
      <c r="B995" s="390"/>
      <c r="C995" s="390"/>
      <c r="D995" s="390"/>
      <c r="E995" s="390"/>
      <c r="F995" s="390"/>
      <c r="G995" s="390"/>
      <c r="H995" s="390"/>
      <c r="I995" s="390"/>
      <c r="J995" s="390"/>
      <c r="K995" s="390"/>
      <c r="L995" s="390"/>
      <c r="M995" s="390"/>
      <c r="N995" s="390"/>
      <c r="O995" s="390"/>
      <c r="P995" s="390"/>
      <c r="Q995" s="390"/>
      <c r="R995" s="390"/>
      <c r="S995" s="390"/>
      <c r="T995" s="390"/>
      <c r="U995" s="390"/>
      <c r="V995" s="390"/>
      <c r="W995" s="390"/>
      <c r="X995" s="390"/>
      <c r="Y995" s="390"/>
      <c r="Z995" s="390"/>
      <c r="AA995" s="390"/>
    </row>
    <row r="996" spans="1:28" ht="19.5" customHeight="1" x14ac:dyDescent="0.15">
      <c r="A996" s="185" t="s">
        <v>180</v>
      </c>
      <c r="B996" s="186"/>
      <c r="C996" s="186"/>
      <c r="D996" s="186"/>
      <c r="E996" s="186"/>
      <c r="F996" s="90" t="s">
        <v>181</v>
      </c>
      <c r="G996" s="91"/>
      <c r="H996" s="91"/>
      <c r="I996" s="91"/>
      <c r="J996" s="91"/>
      <c r="K996" s="91"/>
      <c r="L996" s="91"/>
      <c r="M996" s="91"/>
      <c r="N996" s="91"/>
      <c r="O996" s="91"/>
      <c r="P996" s="91"/>
      <c r="Q996" s="260"/>
      <c r="R996" s="92"/>
      <c r="S996" s="91"/>
      <c r="T996" s="91"/>
      <c r="U996" s="91"/>
      <c r="V996" s="91"/>
      <c r="W996" s="91"/>
      <c r="X996" s="91"/>
      <c r="Y996" s="91"/>
      <c r="Z996" s="91"/>
      <c r="AA996" s="259" t="s">
        <v>182</v>
      </c>
      <c r="AB996" s="93"/>
    </row>
    <row r="997" spans="1:28" ht="19.5" customHeight="1" x14ac:dyDescent="0.15">
      <c r="A997" s="187" t="s">
        <v>183</v>
      </c>
      <c r="B997" s="188"/>
      <c r="C997" s="188"/>
      <c r="D997" s="188"/>
      <c r="E997" s="189" t="s">
        <v>184</v>
      </c>
      <c r="F997" s="240">
        <v>592.51</v>
      </c>
      <c r="G997" s="256" t="s">
        <v>185</v>
      </c>
      <c r="H997" s="256" t="s">
        <v>186</v>
      </c>
      <c r="I997" s="256" t="s">
        <v>187</v>
      </c>
      <c r="J997" s="256" t="s">
        <v>188</v>
      </c>
      <c r="K997" s="256" t="s">
        <v>228</v>
      </c>
      <c r="L997" s="256" t="s">
        <v>229</v>
      </c>
      <c r="M997" s="256" t="s">
        <v>230</v>
      </c>
      <c r="N997" s="256" t="s">
        <v>231</v>
      </c>
      <c r="O997" s="256" t="s">
        <v>232</v>
      </c>
      <c r="P997" s="256" t="s">
        <v>233</v>
      </c>
      <c r="Q997" s="258" t="s">
        <v>234</v>
      </c>
      <c r="R997" s="257" t="s">
        <v>235</v>
      </c>
      <c r="S997" s="256" t="s">
        <v>236</v>
      </c>
      <c r="T997" s="256" t="s">
        <v>237</v>
      </c>
      <c r="U997" s="256" t="s">
        <v>238</v>
      </c>
      <c r="V997" s="256" t="s">
        <v>239</v>
      </c>
      <c r="W997" s="256" t="s">
        <v>42</v>
      </c>
      <c r="X997" s="256" t="s">
        <v>147</v>
      </c>
      <c r="Y997" s="256" t="s">
        <v>148</v>
      </c>
      <c r="Z997" s="256" t="s">
        <v>149</v>
      </c>
      <c r="AA997" s="253"/>
      <c r="AB997" s="93"/>
    </row>
    <row r="998" spans="1:28" ht="19.5" customHeight="1" x14ac:dyDescent="0.15">
      <c r="A998" s="190"/>
      <c r="B998" s="191"/>
      <c r="C998" s="191"/>
      <c r="D998" s="191"/>
      <c r="E998" s="189" t="s">
        <v>150</v>
      </c>
      <c r="F998" s="240">
        <v>116.096</v>
      </c>
      <c r="G998" s="254"/>
      <c r="H998" s="254"/>
      <c r="I998" s="254"/>
      <c r="J998" s="254"/>
      <c r="K998" s="254"/>
      <c r="L998" s="254"/>
      <c r="M998" s="254"/>
      <c r="N998" s="254"/>
      <c r="O998" s="254"/>
      <c r="P998" s="254"/>
      <c r="Q998" s="255"/>
      <c r="R998" s="94"/>
      <c r="S998" s="254"/>
      <c r="T998" s="254"/>
      <c r="U998" s="254"/>
      <c r="V998" s="254"/>
      <c r="W998" s="254"/>
      <c r="X998" s="254"/>
      <c r="Y998" s="254"/>
      <c r="Z998" s="254"/>
      <c r="AA998" s="253" t="s">
        <v>151</v>
      </c>
      <c r="AB998" s="93"/>
    </row>
    <row r="999" spans="1:28" ht="19.5" customHeight="1" x14ac:dyDescent="0.15">
      <c r="A999" s="192"/>
      <c r="B999" s="193" t="s">
        <v>152</v>
      </c>
      <c r="C999" s="188"/>
      <c r="D999" s="188"/>
      <c r="E999" s="189" t="s">
        <v>184</v>
      </c>
      <c r="F999" s="240">
        <v>586.44000000000005</v>
      </c>
      <c r="G999" s="240">
        <v>0</v>
      </c>
      <c r="H999" s="240">
        <v>0.74</v>
      </c>
      <c r="I999" s="240">
        <v>0.46</v>
      </c>
      <c r="J999" s="240">
        <v>3.09</v>
      </c>
      <c r="K999" s="240">
        <v>4.72</v>
      </c>
      <c r="L999" s="240">
        <v>3.7</v>
      </c>
      <c r="M999" s="240">
        <v>10.81</v>
      </c>
      <c r="N999" s="240">
        <v>42.14</v>
      </c>
      <c r="O999" s="240">
        <v>23.66</v>
      </c>
      <c r="P999" s="240">
        <v>68.239999999999995</v>
      </c>
      <c r="Q999" s="240">
        <v>70.3</v>
      </c>
      <c r="R999" s="240">
        <v>87.7</v>
      </c>
      <c r="S999" s="240">
        <v>94.55</v>
      </c>
      <c r="T999" s="240">
        <v>139.19999999999999</v>
      </c>
      <c r="U999" s="240">
        <v>20.63</v>
      </c>
      <c r="V999" s="240">
        <v>7.97</v>
      </c>
      <c r="W999" s="240">
        <v>1.98</v>
      </c>
      <c r="X999" s="240">
        <v>1.6</v>
      </c>
      <c r="Y999" s="240">
        <v>2.9</v>
      </c>
      <c r="Z999" s="240">
        <v>0</v>
      </c>
      <c r="AA999" s="248">
        <v>2.0499999999999998</v>
      </c>
      <c r="AB999" s="93"/>
    </row>
    <row r="1000" spans="1:28" ht="19.5" customHeight="1" x14ac:dyDescent="0.15">
      <c r="A1000" s="194"/>
      <c r="B1000" s="195"/>
      <c r="C1000" s="191"/>
      <c r="D1000" s="191"/>
      <c r="E1000" s="189" t="s">
        <v>150</v>
      </c>
      <c r="F1000" s="240">
        <v>116.096</v>
      </c>
      <c r="G1000" s="240">
        <v>0</v>
      </c>
      <c r="H1000" s="240">
        <v>0</v>
      </c>
      <c r="I1000" s="240">
        <v>5.0000000000000001E-3</v>
      </c>
      <c r="J1000" s="240">
        <v>0.17899999999999999</v>
      </c>
      <c r="K1000" s="240">
        <v>0.46800000000000003</v>
      </c>
      <c r="L1000" s="240">
        <v>0.57899999999999996</v>
      </c>
      <c r="M1000" s="240">
        <v>1.7410000000000001</v>
      </c>
      <c r="N1000" s="240">
        <v>10.186999999999999</v>
      </c>
      <c r="O1000" s="240">
        <v>4.9489999999999998</v>
      </c>
      <c r="P1000" s="240">
        <v>16.861000000000001</v>
      </c>
      <c r="Q1000" s="240">
        <v>13.888999999999999</v>
      </c>
      <c r="R1000" s="240">
        <v>15.154999999999999</v>
      </c>
      <c r="S1000" s="240">
        <v>17.18</v>
      </c>
      <c r="T1000" s="240">
        <v>26.061</v>
      </c>
      <c r="U1000" s="240">
        <v>4.6159999999999997</v>
      </c>
      <c r="V1000" s="240">
        <v>1.3759999999999999</v>
      </c>
      <c r="W1000" s="240">
        <v>0.79400000000000004</v>
      </c>
      <c r="X1000" s="240">
        <v>0.377</v>
      </c>
      <c r="Y1000" s="240">
        <v>1.1100000000000001</v>
      </c>
      <c r="Z1000" s="240">
        <v>0</v>
      </c>
      <c r="AA1000" s="248">
        <v>0.56899999999999995</v>
      </c>
      <c r="AB1000" s="93"/>
    </row>
    <row r="1001" spans="1:28" ht="19.5" customHeight="1" x14ac:dyDescent="0.15">
      <c r="A1001" s="194"/>
      <c r="B1001" s="196"/>
      <c r="C1001" s="193" t="s">
        <v>152</v>
      </c>
      <c r="D1001" s="188"/>
      <c r="E1001" s="189" t="s">
        <v>184</v>
      </c>
      <c r="F1001" s="240">
        <v>225.9</v>
      </c>
      <c r="G1001" s="240">
        <v>0</v>
      </c>
      <c r="H1001" s="240">
        <v>0.74</v>
      </c>
      <c r="I1001" s="240">
        <v>0.27</v>
      </c>
      <c r="J1001" s="240">
        <v>0.95</v>
      </c>
      <c r="K1001" s="240">
        <v>2.0699999999999998</v>
      </c>
      <c r="L1001" s="240">
        <v>3.44</v>
      </c>
      <c r="M1001" s="240">
        <v>8.85</v>
      </c>
      <c r="N1001" s="240">
        <v>40.69</v>
      </c>
      <c r="O1001" s="240">
        <v>20.88</v>
      </c>
      <c r="P1001" s="240">
        <v>63.01</v>
      </c>
      <c r="Q1001" s="240">
        <v>33.35</v>
      </c>
      <c r="R1001" s="240">
        <v>14.7</v>
      </c>
      <c r="S1001" s="240">
        <v>9.98</v>
      </c>
      <c r="T1001" s="240">
        <v>13.99</v>
      </c>
      <c r="U1001" s="240">
        <v>7.27</v>
      </c>
      <c r="V1001" s="240">
        <v>0.15</v>
      </c>
      <c r="W1001" s="240">
        <v>1.86</v>
      </c>
      <c r="X1001" s="240">
        <v>0.3</v>
      </c>
      <c r="Y1001" s="240">
        <v>2.5499999999999998</v>
      </c>
      <c r="Z1001" s="240">
        <v>0</v>
      </c>
      <c r="AA1001" s="248">
        <v>0.85</v>
      </c>
      <c r="AB1001" s="93"/>
    </row>
    <row r="1002" spans="1:28" ht="19.5" customHeight="1" x14ac:dyDescent="0.15">
      <c r="A1002" s="194"/>
      <c r="B1002" s="197"/>
      <c r="C1002" s="197"/>
      <c r="D1002" s="191"/>
      <c r="E1002" s="189" t="s">
        <v>150</v>
      </c>
      <c r="F1002" s="240">
        <v>59.917999999999999</v>
      </c>
      <c r="G1002" s="240">
        <v>0</v>
      </c>
      <c r="H1002" s="240">
        <v>0</v>
      </c>
      <c r="I1002" s="240">
        <v>0</v>
      </c>
      <c r="J1002" s="240">
        <v>6.8000000000000005E-2</v>
      </c>
      <c r="K1002" s="240">
        <v>0.28499999999999998</v>
      </c>
      <c r="L1002" s="240">
        <v>0.55600000000000005</v>
      </c>
      <c r="M1002" s="240">
        <v>1.5449999999999999</v>
      </c>
      <c r="N1002" s="240">
        <v>10.057</v>
      </c>
      <c r="O1002" s="240">
        <v>4.6360000000000001</v>
      </c>
      <c r="P1002" s="240">
        <v>16.073</v>
      </c>
      <c r="Q1002" s="240">
        <v>8.6110000000000007</v>
      </c>
      <c r="R1002" s="240">
        <v>4.3959999999999999</v>
      </c>
      <c r="S1002" s="240">
        <v>3.556</v>
      </c>
      <c r="T1002" s="240">
        <v>4.9589999999999996</v>
      </c>
      <c r="U1002" s="240">
        <v>2.8769999999999998</v>
      </c>
      <c r="V1002" s="240">
        <v>6.0999999999999999E-2</v>
      </c>
      <c r="W1002" s="240">
        <v>0.76300000000000001</v>
      </c>
      <c r="X1002" s="240">
        <v>7.8E-2</v>
      </c>
      <c r="Y1002" s="240">
        <v>1.046</v>
      </c>
      <c r="Z1002" s="240">
        <v>0</v>
      </c>
      <c r="AA1002" s="248">
        <v>0.35099999999999998</v>
      </c>
      <c r="AB1002" s="93"/>
    </row>
    <row r="1003" spans="1:28" ht="19.5" customHeight="1" x14ac:dyDescent="0.15">
      <c r="A1003" s="194"/>
      <c r="B1003" s="198"/>
      <c r="C1003" s="189"/>
      <c r="D1003" s="189" t="s">
        <v>153</v>
      </c>
      <c r="E1003" s="189" t="s">
        <v>184</v>
      </c>
      <c r="F1003" s="240">
        <v>222.37</v>
      </c>
      <c r="G1003" s="240">
        <v>0</v>
      </c>
      <c r="H1003" s="240">
        <v>0.74</v>
      </c>
      <c r="I1003" s="240">
        <v>0.27</v>
      </c>
      <c r="J1003" s="240">
        <v>0.95</v>
      </c>
      <c r="K1003" s="240">
        <v>2.0699999999999998</v>
      </c>
      <c r="L1003" s="240">
        <v>2.42</v>
      </c>
      <c r="M1003" s="240">
        <v>7.24</v>
      </c>
      <c r="N1003" s="240">
        <v>39.79</v>
      </c>
      <c r="O1003" s="240">
        <v>20.88</v>
      </c>
      <c r="P1003" s="240">
        <v>63.01</v>
      </c>
      <c r="Q1003" s="240">
        <v>33.35</v>
      </c>
      <c r="R1003" s="240">
        <v>14.7</v>
      </c>
      <c r="S1003" s="240">
        <v>9.98</v>
      </c>
      <c r="T1003" s="240">
        <v>13.99</v>
      </c>
      <c r="U1003" s="240">
        <v>7.27</v>
      </c>
      <c r="V1003" s="240">
        <v>0.15</v>
      </c>
      <c r="W1003" s="240">
        <v>1.86</v>
      </c>
      <c r="X1003" s="240">
        <v>0.3</v>
      </c>
      <c r="Y1003" s="240">
        <v>2.5499999999999998</v>
      </c>
      <c r="Z1003" s="240">
        <v>0</v>
      </c>
      <c r="AA1003" s="248">
        <v>0.85</v>
      </c>
      <c r="AB1003" s="93"/>
    </row>
    <row r="1004" spans="1:28" ht="19.5" customHeight="1" x14ac:dyDescent="0.15">
      <c r="A1004" s="194"/>
      <c r="B1004" s="198" t="s">
        <v>154</v>
      </c>
      <c r="C1004" s="198"/>
      <c r="D1004" s="198"/>
      <c r="E1004" s="189" t="s">
        <v>150</v>
      </c>
      <c r="F1004" s="240">
        <v>59.566000000000003</v>
      </c>
      <c r="G1004" s="240">
        <v>0</v>
      </c>
      <c r="H1004" s="240">
        <v>0</v>
      </c>
      <c r="I1004" s="240">
        <v>0</v>
      </c>
      <c r="J1004" s="240">
        <v>6.8000000000000005E-2</v>
      </c>
      <c r="K1004" s="240">
        <v>0.28499999999999998</v>
      </c>
      <c r="L1004" s="240">
        <v>0.46400000000000002</v>
      </c>
      <c r="M1004" s="240">
        <v>1.3839999999999999</v>
      </c>
      <c r="N1004" s="240">
        <v>9.9580000000000002</v>
      </c>
      <c r="O1004" s="240">
        <v>4.6360000000000001</v>
      </c>
      <c r="P1004" s="240">
        <v>16.073</v>
      </c>
      <c r="Q1004" s="240">
        <v>8.6110000000000007</v>
      </c>
      <c r="R1004" s="240">
        <v>4.3959999999999999</v>
      </c>
      <c r="S1004" s="240">
        <v>3.556</v>
      </c>
      <c r="T1004" s="240">
        <v>4.9589999999999996</v>
      </c>
      <c r="U1004" s="240">
        <v>2.8769999999999998</v>
      </c>
      <c r="V1004" s="240">
        <v>6.0999999999999999E-2</v>
      </c>
      <c r="W1004" s="240">
        <v>0.76300000000000001</v>
      </c>
      <c r="X1004" s="240">
        <v>7.8E-2</v>
      </c>
      <c r="Y1004" s="240">
        <v>1.046</v>
      </c>
      <c r="Z1004" s="240">
        <v>0</v>
      </c>
      <c r="AA1004" s="248">
        <v>0.35099999999999998</v>
      </c>
      <c r="AB1004" s="93"/>
    </row>
    <row r="1005" spans="1:28" ht="19.5" customHeight="1" x14ac:dyDescent="0.15">
      <c r="A1005" s="194" t="s">
        <v>155</v>
      </c>
      <c r="B1005" s="198"/>
      <c r="C1005" s="198" t="s">
        <v>10</v>
      </c>
      <c r="D1005" s="189" t="s">
        <v>156</v>
      </c>
      <c r="E1005" s="189" t="s">
        <v>184</v>
      </c>
      <c r="F1005" s="240">
        <v>111.17</v>
      </c>
      <c r="G1005" s="240">
        <v>0</v>
      </c>
      <c r="H1005" s="240">
        <v>0</v>
      </c>
      <c r="I1005" s="240">
        <v>0</v>
      </c>
      <c r="J1005" s="240">
        <v>0.02</v>
      </c>
      <c r="K1005" s="240">
        <v>1.1499999999999999</v>
      </c>
      <c r="L1005" s="240">
        <v>1.9</v>
      </c>
      <c r="M1005" s="240">
        <v>3.33</v>
      </c>
      <c r="N1005" s="240">
        <v>28.7</v>
      </c>
      <c r="O1005" s="240">
        <v>6.38</v>
      </c>
      <c r="P1005" s="240">
        <v>24.77</v>
      </c>
      <c r="Q1005" s="240">
        <v>8.48</v>
      </c>
      <c r="R1005" s="240">
        <v>7.03</v>
      </c>
      <c r="S1005" s="240">
        <v>7.71</v>
      </c>
      <c r="T1005" s="240">
        <v>9.73</v>
      </c>
      <c r="U1005" s="240">
        <v>6.56</v>
      </c>
      <c r="V1005" s="240">
        <v>0.15</v>
      </c>
      <c r="W1005" s="240">
        <v>1.86</v>
      </c>
      <c r="X1005" s="240">
        <v>0</v>
      </c>
      <c r="Y1005" s="240">
        <v>2.5499999999999998</v>
      </c>
      <c r="Z1005" s="240">
        <v>0</v>
      </c>
      <c r="AA1005" s="248">
        <v>0.85</v>
      </c>
      <c r="AB1005" s="93"/>
    </row>
    <row r="1006" spans="1:28" ht="19.5" customHeight="1" x14ac:dyDescent="0.15">
      <c r="A1006" s="194"/>
      <c r="B1006" s="198"/>
      <c r="C1006" s="198"/>
      <c r="D1006" s="198"/>
      <c r="E1006" s="189" t="s">
        <v>150</v>
      </c>
      <c r="F1006" s="240">
        <v>37.829000000000001</v>
      </c>
      <c r="G1006" s="240">
        <v>0</v>
      </c>
      <c r="H1006" s="240">
        <v>0</v>
      </c>
      <c r="I1006" s="240">
        <v>0</v>
      </c>
      <c r="J1006" s="240">
        <v>3.0000000000000001E-3</v>
      </c>
      <c r="K1006" s="240">
        <v>0.193</v>
      </c>
      <c r="L1006" s="240">
        <v>0.40100000000000002</v>
      </c>
      <c r="M1006" s="240">
        <v>0.83599999999999997</v>
      </c>
      <c r="N1006" s="240">
        <v>8.327</v>
      </c>
      <c r="O1006" s="240">
        <v>2.0430000000000001</v>
      </c>
      <c r="P1006" s="240">
        <v>8.4009999999999891</v>
      </c>
      <c r="Q1006" s="240">
        <v>3.14</v>
      </c>
      <c r="R1006" s="240">
        <v>2.67</v>
      </c>
      <c r="S1006" s="240">
        <v>3.01</v>
      </c>
      <c r="T1006" s="240">
        <v>3.8919999999999999</v>
      </c>
      <c r="U1006" s="240">
        <v>2.6920000000000002</v>
      </c>
      <c r="V1006" s="240">
        <v>6.0999999999999999E-2</v>
      </c>
      <c r="W1006" s="240">
        <v>0.76300000000000001</v>
      </c>
      <c r="X1006" s="240">
        <v>0</v>
      </c>
      <c r="Y1006" s="240">
        <v>1.046</v>
      </c>
      <c r="Z1006" s="240">
        <v>0</v>
      </c>
      <c r="AA1006" s="248">
        <v>0.35099999999999998</v>
      </c>
      <c r="AB1006" s="93"/>
    </row>
    <row r="1007" spans="1:28" ht="19.5" customHeight="1" x14ac:dyDescent="0.15">
      <c r="A1007" s="194"/>
      <c r="B1007" s="198"/>
      <c r="C1007" s="198"/>
      <c r="D1007" s="189" t="s">
        <v>157</v>
      </c>
      <c r="E1007" s="189" t="s">
        <v>184</v>
      </c>
      <c r="F1007" s="240">
        <v>5.19</v>
      </c>
      <c r="G1007" s="240">
        <v>0</v>
      </c>
      <c r="H1007" s="240">
        <v>0.05</v>
      </c>
      <c r="I1007" s="240">
        <v>0</v>
      </c>
      <c r="J1007" s="240">
        <v>0.93</v>
      </c>
      <c r="K1007" s="240">
        <v>0.48</v>
      </c>
      <c r="L1007" s="240">
        <v>0</v>
      </c>
      <c r="M1007" s="240">
        <v>0.65</v>
      </c>
      <c r="N1007" s="240">
        <v>2.5</v>
      </c>
      <c r="O1007" s="240">
        <v>0</v>
      </c>
      <c r="P1007" s="240">
        <v>0</v>
      </c>
      <c r="Q1007" s="240">
        <v>0.34</v>
      </c>
      <c r="R1007" s="240">
        <v>0.24</v>
      </c>
      <c r="S1007" s="240">
        <v>0</v>
      </c>
      <c r="T1007" s="240">
        <v>0</v>
      </c>
      <c r="U1007" s="240">
        <v>0</v>
      </c>
      <c r="V1007" s="240">
        <v>0</v>
      </c>
      <c r="W1007" s="240">
        <v>0</v>
      </c>
      <c r="X1007" s="240">
        <v>0</v>
      </c>
      <c r="Y1007" s="240">
        <v>0</v>
      </c>
      <c r="Z1007" s="240">
        <v>0</v>
      </c>
      <c r="AA1007" s="248">
        <v>0</v>
      </c>
      <c r="AB1007" s="93"/>
    </row>
    <row r="1008" spans="1:28" ht="19.5" customHeight="1" x14ac:dyDescent="0.15">
      <c r="A1008" s="194"/>
      <c r="B1008" s="198"/>
      <c r="C1008" s="198"/>
      <c r="D1008" s="198"/>
      <c r="E1008" s="189" t="s">
        <v>150</v>
      </c>
      <c r="F1008" s="240">
        <v>0.73399999999999999</v>
      </c>
      <c r="G1008" s="240">
        <v>0</v>
      </c>
      <c r="H1008" s="240">
        <v>0</v>
      </c>
      <c r="I1008" s="240">
        <v>0</v>
      </c>
      <c r="J1008" s="240">
        <v>6.5000000000000002E-2</v>
      </c>
      <c r="K1008" s="240">
        <v>4.8000000000000001E-2</v>
      </c>
      <c r="L1008" s="240">
        <v>0</v>
      </c>
      <c r="M1008" s="240">
        <v>9.0999999999999998E-2</v>
      </c>
      <c r="N1008" s="240">
        <v>0.4</v>
      </c>
      <c r="O1008" s="240">
        <v>0</v>
      </c>
      <c r="P1008" s="240">
        <v>0</v>
      </c>
      <c r="Q1008" s="240">
        <v>7.4999999999999997E-2</v>
      </c>
      <c r="R1008" s="240">
        <v>5.5E-2</v>
      </c>
      <c r="S1008" s="240">
        <v>0</v>
      </c>
      <c r="T1008" s="240">
        <v>0</v>
      </c>
      <c r="U1008" s="240">
        <v>0</v>
      </c>
      <c r="V1008" s="240">
        <v>0</v>
      </c>
      <c r="W1008" s="240">
        <v>0</v>
      </c>
      <c r="X1008" s="240">
        <v>0</v>
      </c>
      <c r="Y1008" s="240">
        <v>0</v>
      </c>
      <c r="Z1008" s="240">
        <v>0</v>
      </c>
      <c r="AA1008" s="248">
        <v>0</v>
      </c>
      <c r="AB1008" s="93"/>
    </row>
    <row r="1009" spans="1:28" ht="19.5" customHeight="1" x14ac:dyDescent="0.15">
      <c r="A1009" s="194"/>
      <c r="B1009" s="198" t="s">
        <v>158</v>
      </c>
      <c r="C1009" s="198" t="s">
        <v>159</v>
      </c>
      <c r="D1009" s="189" t="s">
        <v>160</v>
      </c>
      <c r="E1009" s="189" t="s">
        <v>184</v>
      </c>
      <c r="F1009" s="240">
        <v>102.6</v>
      </c>
      <c r="G1009" s="240">
        <v>0</v>
      </c>
      <c r="H1009" s="240">
        <v>0.13</v>
      </c>
      <c r="I1009" s="240">
        <v>0</v>
      </c>
      <c r="J1009" s="240">
        <v>0</v>
      </c>
      <c r="K1009" s="240">
        <v>0.44</v>
      </c>
      <c r="L1009" s="240">
        <v>0.52</v>
      </c>
      <c r="M1009" s="240">
        <v>3.26</v>
      </c>
      <c r="N1009" s="240">
        <v>6.87</v>
      </c>
      <c r="O1009" s="240">
        <v>14.28</v>
      </c>
      <c r="P1009" s="240">
        <v>37.6</v>
      </c>
      <c r="Q1009" s="240">
        <v>24.53</v>
      </c>
      <c r="R1009" s="240">
        <v>7.43</v>
      </c>
      <c r="S1009" s="240">
        <v>2.27</v>
      </c>
      <c r="T1009" s="240">
        <v>4.26</v>
      </c>
      <c r="U1009" s="240">
        <v>0.71</v>
      </c>
      <c r="V1009" s="240">
        <v>0</v>
      </c>
      <c r="W1009" s="240">
        <v>0</v>
      </c>
      <c r="X1009" s="240">
        <v>0.3</v>
      </c>
      <c r="Y1009" s="240">
        <v>0</v>
      </c>
      <c r="Z1009" s="240">
        <v>0</v>
      </c>
      <c r="AA1009" s="248">
        <v>0</v>
      </c>
      <c r="AB1009" s="93"/>
    </row>
    <row r="1010" spans="1:28" ht="19.5" customHeight="1" x14ac:dyDescent="0.15">
      <c r="A1010" s="194"/>
      <c r="B1010" s="198"/>
      <c r="C1010" s="198"/>
      <c r="D1010" s="198"/>
      <c r="E1010" s="189" t="s">
        <v>150</v>
      </c>
      <c r="F1010" s="240">
        <v>20.687999999999999</v>
      </c>
      <c r="G1010" s="240">
        <v>0</v>
      </c>
      <c r="H1010" s="240">
        <v>0</v>
      </c>
      <c r="I1010" s="240">
        <v>0</v>
      </c>
      <c r="J1010" s="240">
        <v>0</v>
      </c>
      <c r="K1010" s="240">
        <v>4.3999999999999997E-2</v>
      </c>
      <c r="L1010" s="240">
        <v>6.3E-2</v>
      </c>
      <c r="M1010" s="240">
        <v>0.45700000000000002</v>
      </c>
      <c r="N1010" s="240">
        <v>1.099</v>
      </c>
      <c r="O1010" s="240">
        <v>2.57</v>
      </c>
      <c r="P1010" s="240">
        <v>7.5119999999999898</v>
      </c>
      <c r="Q1010" s="240">
        <v>5.3959999999999999</v>
      </c>
      <c r="R1010" s="240">
        <v>1.671</v>
      </c>
      <c r="S1010" s="240">
        <v>0.54600000000000004</v>
      </c>
      <c r="T1010" s="240">
        <v>1.0669999999999999</v>
      </c>
      <c r="U1010" s="240">
        <v>0.185</v>
      </c>
      <c r="V1010" s="240">
        <v>0</v>
      </c>
      <c r="W1010" s="240">
        <v>0</v>
      </c>
      <c r="X1010" s="240">
        <v>7.8E-2</v>
      </c>
      <c r="Y1010" s="240">
        <v>0</v>
      </c>
      <c r="Z1010" s="240">
        <v>0</v>
      </c>
      <c r="AA1010" s="248">
        <v>0</v>
      </c>
      <c r="AB1010" s="93"/>
    </row>
    <row r="1011" spans="1:28" ht="19.5" customHeight="1" x14ac:dyDescent="0.15">
      <c r="A1011" s="194"/>
      <c r="B1011" s="198"/>
      <c r="C1011" s="198"/>
      <c r="D1011" s="189" t="s">
        <v>161</v>
      </c>
      <c r="E1011" s="189" t="s">
        <v>184</v>
      </c>
      <c r="F1011" s="240">
        <v>0.83</v>
      </c>
      <c r="G1011" s="240">
        <v>0</v>
      </c>
      <c r="H1011" s="240">
        <v>0.56000000000000005</v>
      </c>
      <c r="I1011" s="240">
        <v>0.27</v>
      </c>
      <c r="J1011" s="240">
        <v>0</v>
      </c>
      <c r="K1011" s="240">
        <v>0</v>
      </c>
      <c r="L1011" s="240">
        <v>0</v>
      </c>
      <c r="M1011" s="240">
        <v>0</v>
      </c>
      <c r="N1011" s="240">
        <v>0</v>
      </c>
      <c r="O1011" s="240">
        <v>0</v>
      </c>
      <c r="P1011" s="240">
        <v>0</v>
      </c>
      <c r="Q1011" s="240">
        <v>0</v>
      </c>
      <c r="R1011" s="240">
        <v>0</v>
      </c>
      <c r="S1011" s="240">
        <v>0</v>
      </c>
      <c r="T1011" s="240">
        <v>0</v>
      </c>
      <c r="U1011" s="240">
        <v>0</v>
      </c>
      <c r="V1011" s="240">
        <v>0</v>
      </c>
      <c r="W1011" s="240">
        <v>0</v>
      </c>
      <c r="X1011" s="240">
        <v>0</v>
      </c>
      <c r="Y1011" s="240">
        <v>0</v>
      </c>
      <c r="Z1011" s="240">
        <v>0</v>
      </c>
      <c r="AA1011" s="248">
        <v>0</v>
      </c>
      <c r="AB1011" s="93"/>
    </row>
    <row r="1012" spans="1:28" ht="19.5" customHeight="1" x14ac:dyDescent="0.15">
      <c r="A1012" s="194"/>
      <c r="B1012" s="198"/>
      <c r="C1012" s="198"/>
      <c r="D1012" s="198"/>
      <c r="E1012" s="189" t="s">
        <v>150</v>
      </c>
      <c r="F1012" s="240">
        <v>0</v>
      </c>
      <c r="G1012" s="240">
        <v>0</v>
      </c>
      <c r="H1012" s="240">
        <v>0</v>
      </c>
      <c r="I1012" s="240">
        <v>0</v>
      </c>
      <c r="J1012" s="240">
        <v>0</v>
      </c>
      <c r="K1012" s="240">
        <v>0</v>
      </c>
      <c r="L1012" s="240">
        <v>0</v>
      </c>
      <c r="M1012" s="240">
        <v>0</v>
      </c>
      <c r="N1012" s="240">
        <v>0</v>
      </c>
      <c r="O1012" s="240">
        <v>0</v>
      </c>
      <c r="P1012" s="240">
        <v>0</v>
      </c>
      <c r="Q1012" s="240">
        <v>0</v>
      </c>
      <c r="R1012" s="240">
        <v>0</v>
      </c>
      <c r="S1012" s="240">
        <v>0</v>
      </c>
      <c r="T1012" s="240">
        <v>0</v>
      </c>
      <c r="U1012" s="240">
        <v>0</v>
      </c>
      <c r="V1012" s="240">
        <v>0</v>
      </c>
      <c r="W1012" s="240">
        <v>0</v>
      </c>
      <c r="X1012" s="240">
        <v>0</v>
      </c>
      <c r="Y1012" s="240">
        <v>0</v>
      </c>
      <c r="Z1012" s="240">
        <v>0</v>
      </c>
      <c r="AA1012" s="248">
        <v>0</v>
      </c>
      <c r="AB1012" s="93"/>
    </row>
    <row r="1013" spans="1:28" ht="19.5" customHeight="1" x14ac:dyDescent="0.15">
      <c r="A1013" s="194"/>
      <c r="B1013" s="198"/>
      <c r="C1013" s="198" t="s">
        <v>162</v>
      </c>
      <c r="D1013" s="189" t="s">
        <v>163</v>
      </c>
      <c r="E1013" s="189" t="s">
        <v>184</v>
      </c>
      <c r="F1013" s="240">
        <v>0.64</v>
      </c>
      <c r="G1013" s="240">
        <v>0</v>
      </c>
      <c r="H1013" s="240">
        <v>0</v>
      </c>
      <c r="I1013" s="240">
        <v>0</v>
      </c>
      <c r="J1013" s="240">
        <v>0</v>
      </c>
      <c r="K1013" s="240">
        <v>0</v>
      </c>
      <c r="L1013" s="240">
        <v>0</v>
      </c>
      <c r="M1013" s="240">
        <v>0</v>
      </c>
      <c r="N1013" s="240">
        <v>0</v>
      </c>
      <c r="O1013" s="240">
        <v>0</v>
      </c>
      <c r="P1013" s="240">
        <v>0.64</v>
      </c>
      <c r="Q1013" s="240">
        <v>0</v>
      </c>
      <c r="R1013" s="240">
        <v>0</v>
      </c>
      <c r="S1013" s="240">
        <v>0</v>
      </c>
      <c r="T1013" s="240">
        <v>0</v>
      </c>
      <c r="U1013" s="240">
        <v>0</v>
      </c>
      <c r="V1013" s="240">
        <v>0</v>
      </c>
      <c r="W1013" s="240">
        <v>0</v>
      </c>
      <c r="X1013" s="240">
        <v>0</v>
      </c>
      <c r="Y1013" s="240">
        <v>0</v>
      </c>
      <c r="Z1013" s="240">
        <v>0</v>
      </c>
      <c r="AA1013" s="248">
        <v>0</v>
      </c>
      <c r="AB1013" s="93"/>
    </row>
    <row r="1014" spans="1:28" ht="19.5" customHeight="1" x14ac:dyDescent="0.15">
      <c r="A1014" s="194"/>
      <c r="B1014" s="198" t="s">
        <v>20</v>
      </c>
      <c r="C1014" s="198"/>
      <c r="D1014" s="198"/>
      <c r="E1014" s="189" t="s">
        <v>150</v>
      </c>
      <c r="F1014" s="240">
        <v>0.16</v>
      </c>
      <c r="G1014" s="240">
        <v>0</v>
      </c>
      <c r="H1014" s="240">
        <v>0</v>
      </c>
      <c r="I1014" s="240">
        <v>0</v>
      </c>
      <c r="J1014" s="240">
        <v>0</v>
      </c>
      <c r="K1014" s="240">
        <v>0</v>
      </c>
      <c r="L1014" s="240">
        <v>0</v>
      </c>
      <c r="M1014" s="240">
        <v>0</v>
      </c>
      <c r="N1014" s="240">
        <v>0</v>
      </c>
      <c r="O1014" s="240">
        <v>0</v>
      </c>
      <c r="P1014" s="240">
        <v>0.16</v>
      </c>
      <c r="Q1014" s="240">
        <v>0</v>
      </c>
      <c r="R1014" s="240">
        <v>0</v>
      </c>
      <c r="S1014" s="240">
        <v>0</v>
      </c>
      <c r="T1014" s="240">
        <v>0</v>
      </c>
      <c r="U1014" s="240">
        <v>0</v>
      </c>
      <c r="V1014" s="240">
        <v>0</v>
      </c>
      <c r="W1014" s="240">
        <v>0</v>
      </c>
      <c r="X1014" s="240">
        <v>0</v>
      </c>
      <c r="Y1014" s="240">
        <v>0</v>
      </c>
      <c r="Z1014" s="240">
        <v>0</v>
      </c>
      <c r="AA1014" s="248">
        <v>0</v>
      </c>
      <c r="AB1014" s="93"/>
    </row>
    <row r="1015" spans="1:28" ht="19.5" customHeight="1" x14ac:dyDescent="0.15">
      <c r="A1015" s="194"/>
      <c r="B1015" s="198"/>
      <c r="C1015" s="198"/>
      <c r="D1015" s="189" t="s">
        <v>164</v>
      </c>
      <c r="E1015" s="189" t="s">
        <v>184</v>
      </c>
      <c r="F1015" s="240">
        <v>1.94</v>
      </c>
      <c r="G1015" s="240">
        <v>0</v>
      </c>
      <c r="H1015" s="240">
        <v>0</v>
      </c>
      <c r="I1015" s="240">
        <v>0</v>
      </c>
      <c r="J1015" s="240">
        <v>0</v>
      </c>
      <c r="K1015" s="240">
        <v>0</v>
      </c>
      <c r="L1015" s="240">
        <v>0</v>
      </c>
      <c r="M1015" s="240">
        <v>0</v>
      </c>
      <c r="N1015" s="240">
        <v>1.72</v>
      </c>
      <c r="O1015" s="240">
        <v>0.22</v>
      </c>
      <c r="P1015" s="240">
        <v>0</v>
      </c>
      <c r="Q1015" s="240">
        <v>0</v>
      </c>
      <c r="R1015" s="240">
        <v>0</v>
      </c>
      <c r="S1015" s="240">
        <v>0</v>
      </c>
      <c r="T1015" s="240">
        <v>0</v>
      </c>
      <c r="U1015" s="240">
        <v>0</v>
      </c>
      <c r="V1015" s="240">
        <v>0</v>
      </c>
      <c r="W1015" s="240">
        <v>0</v>
      </c>
      <c r="X1015" s="240">
        <v>0</v>
      </c>
      <c r="Y1015" s="240">
        <v>0</v>
      </c>
      <c r="Z1015" s="240">
        <v>0</v>
      </c>
      <c r="AA1015" s="248">
        <v>0</v>
      </c>
      <c r="AB1015" s="93"/>
    </row>
    <row r="1016" spans="1:28" ht="19.5" customHeight="1" x14ac:dyDescent="0.15">
      <c r="A1016" s="194" t="s">
        <v>227</v>
      </c>
      <c r="B1016" s="198"/>
      <c r="C1016" s="198"/>
      <c r="D1016" s="198"/>
      <c r="E1016" s="189" t="s">
        <v>150</v>
      </c>
      <c r="F1016" s="240">
        <v>0.155</v>
      </c>
      <c r="G1016" s="240">
        <v>0</v>
      </c>
      <c r="H1016" s="240">
        <v>0</v>
      </c>
      <c r="I1016" s="240">
        <v>0</v>
      </c>
      <c r="J1016" s="240">
        <v>0</v>
      </c>
      <c r="K1016" s="240">
        <v>0</v>
      </c>
      <c r="L1016" s="240">
        <v>0</v>
      </c>
      <c r="M1016" s="240">
        <v>0</v>
      </c>
      <c r="N1016" s="240">
        <v>0.13200000000000001</v>
      </c>
      <c r="O1016" s="240">
        <v>2.3E-2</v>
      </c>
      <c r="P1016" s="240">
        <v>0</v>
      </c>
      <c r="Q1016" s="240">
        <v>0</v>
      </c>
      <c r="R1016" s="240">
        <v>0</v>
      </c>
      <c r="S1016" s="240">
        <v>0</v>
      </c>
      <c r="T1016" s="240">
        <v>0</v>
      </c>
      <c r="U1016" s="240">
        <v>0</v>
      </c>
      <c r="V1016" s="240">
        <v>0</v>
      </c>
      <c r="W1016" s="240">
        <v>0</v>
      </c>
      <c r="X1016" s="240">
        <v>0</v>
      </c>
      <c r="Y1016" s="240">
        <v>0</v>
      </c>
      <c r="Z1016" s="240">
        <v>0</v>
      </c>
      <c r="AA1016" s="248">
        <v>0</v>
      </c>
      <c r="AB1016" s="93"/>
    </row>
    <row r="1017" spans="1:28" ht="19.5" customHeight="1" x14ac:dyDescent="0.15">
      <c r="A1017" s="194"/>
      <c r="B1017" s="197"/>
      <c r="C1017" s="193" t="s">
        <v>165</v>
      </c>
      <c r="D1017" s="188"/>
      <c r="E1017" s="189" t="s">
        <v>184</v>
      </c>
      <c r="F1017" s="240">
        <v>3.53</v>
      </c>
      <c r="G1017" s="240">
        <v>0</v>
      </c>
      <c r="H1017" s="240">
        <v>0</v>
      </c>
      <c r="I1017" s="240">
        <v>0</v>
      </c>
      <c r="J1017" s="240">
        <v>0</v>
      </c>
      <c r="K1017" s="240">
        <v>0</v>
      </c>
      <c r="L1017" s="240">
        <v>1.02</v>
      </c>
      <c r="M1017" s="240">
        <v>1.61</v>
      </c>
      <c r="N1017" s="240">
        <v>0.9</v>
      </c>
      <c r="O1017" s="240">
        <v>0</v>
      </c>
      <c r="P1017" s="240">
        <v>0</v>
      </c>
      <c r="Q1017" s="240">
        <v>0</v>
      </c>
      <c r="R1017" s="240">
        <v>0</v>
      </c>
      <c r="S1017" s="240">
        <v>0</v>
      </c>
      <c r="T1017" s="240">
        <v>0</v>
      </c>
      <c r="U1017" s="240">
        <v>0</v>
      </c>
      <c r="V1017" s="240">
        <v>0</v>
      </c>
      <c r="W1017" s="240">
        <v>0</v>
      </c>
      <c r="X1017" s="240">
        <v>0</v>
      </c>
      <c r="Y1017" s="240">
        <v>0</v>
      </c>
      <c r="Z1017" s="240">
        <v>0</v>
      </c>
      <c r="AA1017" s="248">
        <v>0</v>
      </c>
      <c r="AB1017" s="93"/>
    </row>
    <row r="1018" spans="1:28" ht="19.5" customHeight="1" x14ac:dyDescent="0.15">
      <c r="A1018" s="194"/>
      <c r="B1018" s="197"/>
      <c r="C1018" s="197"/>
      <c r="D1018" s="191"/>
      <c r="E1018" s="189" t="s">
        <v>150</v>
      </c>
      <c r="F1018" s="240">
        <v>0.35199999999999998</v>
      </c>
      <c r="G1018" s="240">
        <v>0</v>
      </c>
      <c r="H1018" s="240">
        <v>0</v>
      </c>
      <c r="I1018" s="240">
        <v>0</v>
      </c>
      <c r="J1018" s="240">
        <v>0</v>
      </c>
      <c r="K1018" s="240">
        <v>0</v>
      </c>
      <c r="L1018" s="240">
        <v>9.1999999999999998E-2</v>
      </c>
      <c r="M1018" s="240">
        <v>0.161</v>
      </c>
      <c r="N1018" s="240">
        <v>9.9000000000000005E-2</v>
      </c>
      <c r="O1018" s="240">
        <v>0</v>
      </c>
      <c r="P1018" s="240">
        <v>0</v>
      </c>
      <c r="Q1018" s="240">
        <v>0</v>
      </c>
      <c r="R1018" s="240">
        <v>0</v>
      </c>
      <c r="S1018" s="240">
        <v>0</v>
      </c>
      <c r="T1018" s="240">
        <v>0</v>
      </c>
      <c r="U1018" s="240">
        <v>0</v>
      </c>
      <c r="V1018" s="240">
        <v>0</v>
      </c>
      <c r="W1018" s="240">
        <v>0</v>
      </c>
      <c r="X1018" s="240">
        <v>0</v>
      </c>
      <c r="Y1018" s="240">
        <v>0</v>
      </c>
      <c r="Z1018" s="240">
        <v>0</v>
      </c>
      <c r="AA1018" s="248">
        <v>0</v>
      </c>
      <c r="AB1018" s="93"/>
    </row>
    <row r="1019" spans="1:28" ht="19.5" customHeight="1" x14ac:dyDescent="0.15">
      <c r="A1019" s="194"/>
      <c r="B1019" s="196"/>
      <c r="C1019" s="193" t="s">
        <v>152</v>
      </c>
      <c r="D1019" s="188"/>
      <c r="E1019" s="189" t="s">
        <v>184</v>
      </c>
      <c r="F1019" s="240">
        <v>360.54</v>
      </c>
      <c r="G1019" s="240">
        <v>0</v>
      </c>
      <c r="H1019" s="240">
        <v>0</v>
      </c>
      <c r="I1019" s="240">
        <v>0.19</v>
      </c>
      <c r="J1019" s="240">
        <v>2.14</v>
      </c>
      <c r="K1019" s="240">
        <v>2.65</v>
      </c>
      <c r="L1019" s="240">
        <v>0.26</v>
      </c>
      <c r="M1019" s="240">
        <v>1.96</v>
      </c>
      <c r="N1019" s="240">
        <v>1.45</v>
      </c>
      <c r="O1019" s="240">
        <v>2.78</v>
      </c>
      <c r="P1019" s="240">
        <v>5.23</v>
      </c>
      <c r="Q1019" s="240">
        <v>36.950000000000003</v>
      </c>
      <c r="R1019" s="240">
        <v>73</v>
      </c>
      <c r="S1019" s="240">
        <v>84.57</v>
      </c>
      <c r="T1019" s="240">
        <v>125.21</v>
      </c>
      <c r="U1019" s="240">
        <v>13.36</v>
      </c>
      <c r="V1019" s="240">
        <v>7.82</v>
      </c>
      <c r="W1019" s="240">
        <v>0.12</v>
      </c>
      <c r="X1019" s="240">
        <v>1.3</v>
      </c>
      <c r="Y1019" s="240">
        <v>0.35</v>
      </c>
      <c r="Z1019" s="240">
        <v>0</v>
      </c>
      <c r="AA1019" s="248">
        <v>1.2</v>
      </c>
      <c r="AB1019" s="93"/>
    </row>
    <row r="1020" spans="1:28" ht="19.5" customHeight="1" x14ac:dyDescent="0.15">
      <c r="A1020" s="194"/>
      <c r="B1020" s="197"/>
      <c r="C1020" s="197"/>
      <c r="D1020" s="191"/>
      <c r="E1020" s="189" t="s">
        <v>150</v>
      </c>
      <c r="F1020" s="240">
        <v>56.177999999999997</v>
      </c>
      <c r="G1020" s="240">
        <v>0</v>
      </c>
      <c r="H1020" s="240">
        <v>0</v>
      </c>
      <c r="I1020" s="240">
        <v>5.0000000000000001E-3</v>
      </c>
      <c r="J1020" s="240">
        <v>0.111</v>
      </c>
      <c r="K1020" s="240">
        <v>0.183</v>
      </c>
      <c r="L1020" s="240">
        <v>2.3E-2</v>
      </c>
      <c r="M1020" s="240">
        <v>0.19600000000000001</v>
      </c>
      <c r="N1020" s="240">
        <v>0.13</v>
      </c>
      <c r="O1020" s="240">
        <v>0.313</v>
      </c>
      <c r="P1020" s="240">
        <v>0.78800000000000003</v>
      </c>
      <c r="Q1020" s="240">
        <v>5.2779999999999996</v>
      </c>
      <c r="R1020" s="240">
        <v>10.759</v>
      </c>
      <c r="S1020" s="240">
        <v>13.624000000000001</v>
      </c>
      <c r="T1020" s="240">
        <v>21.102</v>
      </c>
      <c r="U1020" s="240">
        <v>1.7390000000000001</v>
      </c>
      <c r="V1020" s="240">
        <v>1.3149999999999999</v>
      </c>
      <c r="W1020" s="240">
        <v>3.1E-2</v>
      </c>
      <c r="X1020" s="240">
        <v>0.29899999999999999</v>
      </c>
      <c r="Y1020" s="240">
        <v>6.4000000000000001E-2</v>
      </c>
      <c r="Z1020" s="240">
        <v>0</v>
      </c>
      <c r="AA1020" s="248">
        <v>0.218</v>
      </c>
      <c r="AB1020" s="93"/>
    </row>
    <row r="1021" spans="1:28" ht="19.5" customHeight="1" x14ac:dyDescent="0.15">
      <c r="A1021" s="194"/>
      <c r="B1021" s="198" t="s">
        <v>94</v>
      </c>
      <c r="C1021" s="189"/>
      <c r="D1021" s="189" t="s">
        <v>153</v>
      </c>
      <c r="E1021" s="189" t="s">
        <v>184</v>
      </c>
      <c r="F1021" s="240">
        <v>95.38</v>
      </c>
      <c r="G1021" s="240">
        <v>0</v>
      </c>
      <c r="H1021" s="240">
        <v>0</v>
      </c>
      <c r="I1021" s="240">
        <v>0</v>
      </c>
      <c r="J1021" s="240">
        <v>0</v>
      </c>
      <c r="K1021" s="240">
        <v>0</v>
      </c>
      <c r="L1021" s="240">
        <v>0</v>
      </c>
      <c r="M1021" s="240">
        <v>0</v>
      </c>
      <c r="N1021" s="240">
        <v>0</v>
      </c>
      <c r="O1021" s="240">
        <v>0</v>
      </c>
      <c r="P1021" s="240">
        <v>1.73</v>
      </c>
      <c r="Q1021" s="240">
        <v>5.63</v>
      </c>
      <c r="R1021" s="240">
        <v>14.72</v>
      </c>
      <c r="S1021" s="240">
        <v>26.69</v>
      </c>
      <c r="T1021" s="240">
        <v>36.07</v>
      </c>
      <c r="U1021" s="240">
        <v>1.63</v>
      </c>
      <c r="V1021" s="240">
        <v>5.94</v>
      </c>
      <c r="W1021" s="240">
        <v>0.12</v>
      </c>
      <c r="X1021" s="240">
        <v>1.3</v>
      </c>
      <c r="Y1021" s="240">
        <v>0.35</v>
      </c>
      <c r="Z1021" s="240">
        <v>0</v>
      </c>
      <c r="AA1021" s="252">
        <v>1.2</v>
      </c>
      <c r="AB1021" s="93"/>
    </row>
    <row r="1022" spans="1:28" ht="19.5" customHeight="1" x14ac:dyDescent="0.15">
      <c r="A1022" s="194"/>
      <c r="B1022" s="198"/>
      <c r="C1022" s="198" t="s">
        <v>10</v>
      </c>
      <c r="D1022" s="198"/>
      <c r="E1022" s="189" t="s">
        <v>150</v>
      </c>
      <c r="F1022" s="240">
        <v>20.931999999999999</v>
      </c>
      <c r="G1022" s="240">
        <v>0</v>
      </c>
      <c r="H1022" s="240">
        <v>0</v>
      </c>
      <c r="I1022" s="240">
        <v>0</v>
      </c>
      <c r="J1022" s="240">
        <v>0</v>
      </c>
      <c r="K1022" s="240">
        <v>0</v>
      </c>
      <c r="L1022" s="240">
        <v>0</v>
      </c>
      <c r="M1022" s="240">
        <v>0</v>
      </c>
      <c r="N1022" s="240">
        <v>0</v>
      </c>
      <c r="O1022" s="240">
        <v>0</v>
      </c>
      <c r="P1022" s="240">
        <v>0.34599999999999997</v>
      </c>
      <c r="Q1022" s="240">
        <v>1.042</v>
      </c>
      <c r="R1022" s="240">
        <v>3.0880000000000001</v>
      </c>
      <c r="S1022" s="240">
        <v>5.69</v>
      </c>
      <c r="T1022" s="240">
        <v>8.61</v>
      </c>
      <c r="U1022" s="240">
        <v>0.42299999999999999</v>
      </c>
      <c r="V1022" s="240">
        <v>1.121</v>
      </c>
      <c r="W1022" s="240">
        <v>3.1E-2</v>
      </c>
      <c r="X1022" s="240">
        <v>0.29899999999999999</v>
      </c>
      <c r="Y1022" s="240">
        <v>6.4000000000000001E-2</v>
      </c>
      <c r="Z1022" s="240">
        <v>0</v>
      </c>
      <c r="AA1022" s="248">
        <v>0.218</v>
      </c>
      <c r="AB1022" s="93"/>
    </row>
    <row r="1023" spans="1:28" ht="19.5" customHeight="1" x14ac:dyDescent="0.15">
      <c r="A1023" s="194"/>
      <c r="B1023" s="198"/>
      <c r="C1023" s="198"/>
      <c r="D1023" s="189" t="s">
        <v>157</v>
      </c>
      <c r="E1023" s="189" t="s">
        <v>184</v>
      </c>
      <c r="F1023" s="240">
        <v>5.48</v>
      </c>
      <c r="G1023" s="240">
        <v>0</v>
      </c>
      <c r="H1023" s="240">
        <v>0</v>
      </c>
      <c r="I1023" s="240">
        <v>0</v>
      </c>
      <c r="J1023" s="240">
        <v>0</v>
      </c>
      <c r="K1023" s="240">
        <v>0</v>
      </c>
      <c r="L1023" s="240">
        <v>0</v>
      </c>
      <c r="M1023" s="240">
        <v>0</v>
      </c>
      <c r="N1023" s="240">
        <v>0</v>
      </c>
      <c r="O1023" s="240">
        <v>0</v>
      </c>
      <c r="P1023" s="240">
        <v>0</v>
      </c>
      <c r="Q1023" s="240">
        <v>2.38</v>
      </c>
      <c r="R1023" s="240">
        <v>0</v>
      </c>
      <c r="S1023" s="240">
        <v>2.87</v>
      </c>
      <c r="T1023" s="240">
        <v>0.23</v>
      </c>
      <c r="U1023" s="240">
        <v>0</v>
      </c>
      <c r="V1023" s="240">
        <v>0</v>
      </c>
      <c r="W1023" s="240">
        <v>0</v>
      </c>
      <c r="X1023" s="240">
        <v>0</v>
      </c>
      <c r="Y1023" s="240">
        <v>0</v>
      </c>
      <c r="Z1023" s="240">
        <v>0</v>
      </c>
      <c r="AA1023" s="248">
        <v>0</v>
      </c>
      <c r="AB1023" s="93"/>
    </row>
    <row r="1024" spans="1:28" ht="19.5" customHeight="1" x14ac:dyDescent="0.15">
      <c r="A1024" s="194"/>
      <c r="B1024" s="198"/>
      <c r="C1024" s="198"/>
      <c r="D1024" s="198"/>
      <c r="E1024" s="189" t="s">
        <v>150</v>
      </c>
      <c r="F1024" s="240">
        <v>0.88900000000000001</v>
      </c>
      <c r="G1024" s="240">
        <v>0</v>
      </c>
      <c r="H1024" s="240">
        <v>0</v>
      </c>
      <c r="I1024" s="240">
        <v>0</v>
      </c>
      <c r="J1024" s="240">
        <v>0</v>
      </c>
      <c r="K1024" s="240">
        <v>0</v>
      </c>
      <c r="L1024" s="240">
        <v>0</v>
      </c>
      <c r="M1024" s="240">
        <v>0</v>
      </c>
      <c r="N1024" s="240">
        <v>0</v>
      </c>
      <c r="O1024" s="240">
        <v>0</v>
      </c>
      <c r="P1024" s="240">
        <v>0</v>
      </c>
      <c r="Q1024" s="240">
        <v>0.36699999999999999</v>
      </c>
      <c r="R1024" s="240">
        <v>0</v>
      </c>
      <c r="S1024" s="240">
        <v>0.48199999999999998</v>
      </c>
      <c r="T1024" s="240">
        <v>0.04</v>
      </c>
      <c r="U1024" s="240">
        <v>0</v>
      </c>
      <c r="V1024" s="240">
        <v>0</v>
      </c>
      <c r="W1024" s="240">
        <v>0</v>
      </c>
      <c r="X1024" s="240">
        <v>0</v>
      </c>
      <c r="Y1024" s="240">
        <v>0</v>
      </c>
      <c r="Z1024" s="240">
        <v>0</v>
      </c>
      <c r="AA1024" s="248">
        <v>0</v>
      </c>
      <c r="AB1024" s="93"/>
    </row>
    <row r="1025" spans="1:28" ht="19.5" customHeight="1" x14ac:dyDescent="0.15">
      <c r="A1025" s="194"/>
      <c r="B1025" s="198" t="s">
        <v>65</v>
      </c>
      <c r="C1025" s="198" t="s">
        <v>159</v>
      </c>
      <c r="D1025" s="189" t="s">
        <v>160</v>
      </c>
      <c r="E1025" s="189" t="s">
        <v>184</v>
      </c>
      <c r="F1025" s="240">
        <v>89.9</v>
      </c>
      <c r="G1025" s="240">
        <v>0</v>
      </c>
      <c r="H1025" s="240">
        <v>0</v>
      </c>
      <c r="I1025" s="240">
        <v>0</v>
      </c>
      <c r="J1025" s="240">
        <v>0</v>
      </c>
      <c r="K1025" s="240">
        <v>0</v>
      </c>
      <c r="L1025" s="240">
        <v>0</v>
      </c>
      <c r="M1025" s="240">
        <v>0</v>
      </c>
      <c r="N1025" s="240">
        <v>0</v>
      </c>
      <c r="O1025" s="240">
        <v>0</v>
      </c>
      <c r="P1025" s="240">
        <v>1.73</v>
      </c>
      <c r="Q1025" s="240">
        <v>3.25</v>
      </c>
      <c r="R1025" s="240">
        <v>14.72</v>
      </c>
      <c r="S1025" s="240">
        <v>23.82</v>
      </c>
      <c r="T1025" s="240">
        <v>35.840000000000003</v>
      </c>
      <c r="U1025" s="240">
        <v>1.63</v>
      </c>
      <c r="V1025" s="240">
        <v>5.94</v>
      </c>
      <c r="W1025" s="240">
        <v>0.12</v>
      </c>
      <c r="X1025" s="240">
        <v>1.3</v>
      </c>
      <c r="Y1025" s="240">
        <v>0.35</v>
      </c>
      <c r="Z1025" s="240">
        <v>0</v>
      </c>
      <c r="AA1025" s="248">
        <v>1.2</v>
      </c>
      <c r="AB1025" s="93"/>
    </row>
    <row r="1026" spans="1:28" ht="19.5" customHeight="1" x14ac:dyDescent="0.15">
      <c r="A1026" s="194"/>
      <c r="B1026" s="198"/>
      <c r="C1026" s="198"/>
      <c r="D1026" s="198"/>
      <c r="E1026" s="189" t="s">
        <v>150</v>
      </c>
      <c r="F1026" s="240">
        <v>20.042999999999999</v>
      </c>
      <c r="G1026" s="240">
        <v>0</v>
      </c>
      <c r="H1026" s="240">
        <v>0</v>
      </c>
      <c r="I1026" s="240">
        <v>0</v>
      </c>
      <c r="J1026" s="240">
        <v>0</v>
      </c>
      <c r="K1026" s="240">
        <v>0</v>
      </c>
      <c r="L1026" s="240">
        <v>0</v>
      </c>
      <c r="M1026" s="240">
        <v>0</v>
      </c>
      <c r="N1026" s="240">
        <v>0</v>
      </c>
      <c r="O1026" s="240">
        <v>0</v>
      </c>
      <c r="P1026" s="240">
        <v>0.34599999999999997</v>
      </c>
      <c r="Q1026" s="240">
        <v>0.67500000000000004</v>
      </c>
      <c r="R1026" s="240">
        <v>3.0880000000000001</v>
      </c>
      <c r="S1026" s="240">
        <v>5.2080000000000002</v>
      </c>
      <c r="T1026" s="240">
        <v>8.57</v>
      </c>
      <c r="U1026" s="240">
        <v>0.42299999999999999</v>
      </c>
      <c r="V1026" s="240">
        <v>1.121</v>
      </c>
      <c r="W1026" s="240">
        <v>3.1E-2</v>
      </c>
      <c r="X1026" s="240">
        <v>0.29899999999999999</v>
      </c>
      <c r="Y1026" s="240">
        <v>6.4000000000000001E-2</v>
      </c>
      <c r="Z1026" s="240">
        <v>0</v>
      </c>
      <c r="AA1026" s="248">
        <v>0.218</v>
      </c>
      <c r="AB1026" s="93"/>
    </row>
    <row r="1027" spans="1:28" ht="19.5" customHeight="1" x14ac:dyDescent="0.15">
      <c r="A1027" s="194" t="s">
        <v>85</v>
      </c>
      <c r="B1027" s="198"/>
      <c r="C1027" s="198"/>
      <c r="D1027" s="189" t="s">
        <v>166</v>
      </c>
      <c r="E1027" s="189" t="s">
        <v>184</v>
      </c>
      <c r="F1027" s="240">
        <v>0</v>
      </c>
      <c r="G1027" s="240">
        <v>0</v>
      </c>
      <c r="H1027" s="240">
        <v>0</v>
      </c>
      <c r="I1027" s="240">
        <v>0</v>
      </c>
      <c r="J1027" s="240">
        <v>0</v>
      </c>
      <c r="K1027" s="240">
        <v>0</v>
      </c>
      <c r="L1027" s="240">
        <v>0</v>
      </c>
      <c r="M1027" s="240">
        <v>0</v>
      </c>
      <c r="N1027" s="240">
        <v>0</v>
      </c>
      <c r="O1027" s="240">
        <v>0</v>
      </c>
      <c r="P1027" s="240">
        <v>0</v>
      </c>
      <c r="Q1027" s="240">
        <v>0</v>
      </c>
      <c r="R1027" s="240">
        <v>0</v>
      </c>
      <c r="S1027" s="240">
        <v>0</v>
      </c>
      <c r="T1027" s="240">
        <v>0</v>
      </c>
      <c r="U1027" s="240">
        <v>0</v>
      </c>
      <c r="V1027" s="240">
        <v>0</v>
      </c>
      <c r="W1027" s="240">
        <v>0</v>
      </c>
      <c r="X1027" s="240">
        <v>0</v>
      </c>
      <c r="Y1027" s="240">
        <v>0</v>
      </c>
      <c r="Z1027" s="240">
        <v>0</v>
      </c>
      <c r="AA1027" s="248">
        <v>0</v>
      </c>
      <c r="AB1027" s="93"/>
    </row>
    <row r="1028" spans="1:28" ht="19.5" customHeight="1" x14ac:dyDescent="0.15">
      <c r="A1028" s="194"/>
      <c r="B1028" s="198"/>
      <c r="C1028" s="198" t="s">
        <v>162</v>
      </c>
      <c r="D1028" s="198"/>
      <c r="E1028" s="189" t="s">
        <v>150</v>
      </c>
      <c r="F1028" s="240">
        <v>0</v>
      </c>
      <c r="G1028" s="240">
        <v>0</v>
      </c>
      <c r="H1028" s="240">
        <v>0</v>
      </c>
      <c r="I1028" s="240">
        <v>0</v>
      </c>
      <c r="J1028" s="240">
        <v>0</v>
      </c>
      <c r="K1028" s="240">
        <v>0</v>
      </c>
      <c r="L1028" s="240">
        <v>0</v>
      </c>
      <c r="M1028" s="240">
        <v>0</v>
      </c>
      <c r="N1028" s="240">
        <v>0</v>
      </c>
      <c r="O1028" s="240">
        <v>0</v>
      </c>
      <c r="P1028" s="240">
        <v>0</v>
      </c>
      <c r="Q1028" s="240">
        <v>0</v>
      </c>
      <c r="R1028" s="240">
        <v>0</v>
      </c>
      <c r="S1028" s="240">
        <v>0</v>
      </c>
      <c r="T1028" s="240">
        <v>0</v>
      </c>
      <c r="U1028" s="240">
        <v>0</v>
      </c>
      <c r="V1028" s="240">
        <v>0</v>
      </c>
      <c r="W1028" s="240">
        <v>0</v>
      </c>
      <c r="X1028" s="240">
        <v>0</v>
      </c>
      <c r="Y1028" s="240">
        <v>0</v>
      </c>
      <c r="Z1028" s="240">
        <v>0</v>
      </c>
      <c r="AA1028" s="248">
        <v>0</v>
      </c>
      <c r="AB1028" s="93"/>
    </row>
    <row r="1029" spans="1:28" ht="19.5" customHeight="1" x14ac:dyDescent="0.15">
      <c r="A1029" s="194"/>
      <c r="B1029" s="198" t="s">
        <v>20</v>
      </c>
      <c r="C1029" s="198"/>
      <c r="D1029" s="189" t="s">
        <v>164</v>
      </c>
      <c r="E1029" s="189" t="s">
        <v>184</v>
      </c>
      <c r="F1029" s="240">
        <v>0</v>
      </c>
      <c r="G1029" s="240">
        <v>0</v>
      </c>
      <c r="H1029" s="240">
        <v>0</v>
      </c>
      <c r="I1029" s="240">
        <v>0</v>
      </c>
      <c r="J1029" s="240">
        <v>0</v>
      </c>
      <c r="K1029" s="240">
        <v>0</v>
      </c>
      <c r="L1029" s="240">
        <v>0</v>
      </c>
      <c r="M1029" s="240">
        <v>0</v>
      </c>
      <c r="N1029" s="240">
        <v>0</v>
      </c>
      <c r="O1029" s="240">
        <v>0</v>
      </c>
      <c r="P1029" s="240">
        <v>0</v>
      </c>
      <c r="Q1029" s="240">
        <v>0</v>
      </c>
      <c r="R1029" s="240">
        <v>0</v>
      </c>
      <c r="S1029" s="240">
        <v>0</v>
      </c>
      <c r="T1029" s="240">
        <v>0</v>
      </c>
      <c r="U1029" s="240">
        <v>0</v>
      </c>
      <c r="V1029" s="240">
        <v>0</v>
      </c>
      <c r="W1029" s="240">
        <v>0</v>
      </c>
      <c r="X1029" s="240">
        <v>0</v>
      </c>
      <c r="Y1029" s="240">
        <v>0</v>
      </c>
      <c r="Z1029" s="240">
        <v>0</v>
      </c>
      <c r="AA1029" s="248">
        <v>0</v>
      </c>
      <c r="AB1029" s="93"/>
    </row>
    <row r="1030" spans="1:28" ht="19.5" customHeight="1" x14ac:dyDescent="0.15">
      <c r="A1030" s="194"/>
      <c r="B1030" s="198"/>
      <c r="C1030" s="198"/>
      <c r="D1030" s="198"/>
      <c r="E1030" s="189" t="s">
        <v>150</v>
      </c>
      <c r="F1030" s="240">
        <v>0</v>
      </c>
      <c r="G1030" s="240">
        <v>0</v>
      </c>
      <c r="H1030" s="240">
        <v>0</v>
      </c>
      <c r="I1030" s="240">
        <v>0</v>
      </c>
      <c r="J1030" s="240">
        <v>0</v>
      </c>
      <c r="K1030" s="240">
        <v>0</v>
      </c>
      <c r="L1030" s="240">
        <v>0</v>
      </c>
      <c r="M1030" s="240">
        <v>0</v>
      </c>
      <c r="N1030" s="240">
        <v>0</v>
      </c>
      <c r="O1030" s="240">
        <v>0</v>
      </c>
      <c r="P1030" s="240">
        <v>0</v>
      </c>
      <c r="Q1030" s="240">
        <v>0</v>
      </c>
      <c r="R1030" s="240">
        <v>0</v>
      </c>
      <c r="S1030" s="240">
        <v>0</v>
      </c>
      <c r="T1030" s="240">
        <v>0</v>
      </c>
      <c r="U1030" s="240">
        <v>0</v>
      </c>
      <c r="V1030" s="240">
        <v>0</v>
      </c>
      <c r="W1030" s="240">
        <v>0</v>
      </c>
      <c r="X1030" s="240">
        <v>0</v>
      </c>
      <c r="Y1030" s="240">
        <v>0</v>
      </c>
      <c r="Z1030" s="240">
        <v>0</v>
      </c>
      <c r="AA1030" s="248">
        <v>0</v>
      </c>
      <c r="AB1030" s="93"/>
    </row>
    <row r="1031" spans="1:28" ht="19.5" customHeight="1" x14ac:dyDescent="0.15">
      <c r="A1031" s="194"/>
      <c r="B1031" s="197"/>
      <c r="C1031" s="193" t="s">
        <v>165</v>
      </c>
      <c r="D1031" s="188"/>
      <c r="E1031" s="189" t="s">
        <v>184</v>
      </c>
      <c r="F1031" s="240">
        <v>265.16000000000003</v>
      </c>
      <c r="G1031" s="240">
        <v>0</v>
      </c>
      <c r="H1031" s="240">
        <v>0</v>
      </c>
      <c r="I1031" s="240">
        <v>0.19</v>
      </c>
      <c r="J1031" s="240">
        <v>2.14</v>
      </c>
      <c r="K1031" s="240">
        <v>2.65</v>
      </c>
      <c r="L1031" s="240">
        <v>0.26</v>
      </c>
      <c r="M1031" s="240">
        <v>1.96</v>
      </c>
      <c r="N1031" s="240">
        <v>1.45</v>
      </c>
      <c r="O1031" s="240">
        <v>2.78</v>
      </c>
      <c r="P1031" s="240">
        <v>3.5</v>
      </c>
      <c r="Q1031" s="240">
        <v>31.32</v>
      </c>
      <c r="R1031" s="240">
        <v>58.28</v>
      </c>
      <c r="S1031" s="240">
        <v>57.88</v>
      </c>
      <c r="T1031" s="240">
        <v>89.14</v>
      </c>
      <c r="U1031" s="240">
        <v>11.73</v>
      </c>
      <c r="V1031" s="240">
        <v>1.88</v>
      </c>
      <c r="W1031" s="240">
        <v>0</v>
      </c>
      <c r="X1031" s="240">
        <v>0</v>
      </c>
      <c r="Y1031" s="240">
        <v>0</v>
      </c>
      <c r="Z1031" s="240">
        <v>0</v>
      </c>
      <c r="AA1031" s="248">
        <v>0</v>
      </c>
      <c r="AB1031" s="93"/>
    </row>
    <row r="1032" spans="1:28" ht="19.5" customHeight="1" thickBot="1" x14ac:dyDescent="0.2">
      <c r="A1032" s="199"/>
      <c r="B1032" s="200"/>
      <c r="C1032" s="200"/>
      <c r="D1032" s="201"/>
      <c r="E1032" s="202" t="s">
        <v>150</v>
      </c>
      <c r="F1032" s="240">
        <v>35.246000000000002</v>
      </c>
      <c r="G1032" s="251">
        <v>0</v>
      </c>
      <c r="H1032" s="250">
        <v>0</v>
      </c>
      <c r="I1032" s="250">
        <v>5.0000000000000001E-3</v>
      </c>
      <c r="J1032" s="250">
        <v>0.111</v>
      </c>
      <c r="K1032" s="250">
        <v>0.183</v>
      </c>
      <c r="L1032" s="250">
        <v>2.3E-2</v>
      </c>
      <c r="M1032" s="250">
        <v>0.19600000000000001</v>
      </c>
      <c r="N1032" s="250">
        <v>0.13</v>
      </c>
      <c r="O1032" s="250">
        <v>0.313</v>
      </c>
      <c r="P1032" s="250">
        <v>0.442</v>
      </c>
      <c r="Q1032" s="250">
        <v>4.2359999999999998</v>
      </c>
      <c r="R1032" s="250">
        <v>7.6710000000000003</v>
      </c>
      <c r="S1032" s="250">
        <v>7.9340000000000002</v>
      </c>
      <c r="T1032" s="250">
        <v>12.492000000000001</v>
      </c>
      <c r="U1032" s="250">
        <v>1.3160000000000001</v>
      </c>
      <c r="V1032" s="250">
        <v>0.19400000000000001</v>
      </c>
      <c r="W1032" s="250">
        <v>0</v>
      </c>
      <c r="X1032" s="250">
        <v>0</v>
      </c>
      <c r="Y1032" s="250">
        <v>0</v>
      </c>
      <c r="Z1032" s="250">
        <v>0</v>
      </c>
      <c r="AA1032" s="249">
        <v>0</v>
      </c>
      <c r="AB1032" s="93"/>
    </row>
    <row r="1033" spans="1:28" ht="19.5" customHeight="1" x14ac:dyDescent="0.15">
      <c r="A1033" s="391" t="s">
        <v>119</v>
      </c>
      <c r="B1033" s="394" t="s">
        <v>120</v>
      </c>
      <c r="C1033" s="395"/>
      <c r="D1033" s="396"/>
      <c r="E1033" s="198" t="s">
        <v>184</v>
      </c>
      <c r="F1033" s="248">
        <v>6.07</v>
      </c>
    </row>
    <row r="1034" spans="1:28" ht="19.5" customHeight="1" x14ac:dyDescent="0.15">
      <c r="A1034" s="392"/>
      <c r="B1034" s="397" t="s">
        <v>206</v>
      </c>
      <c r="C1034" s="398"/>
      <c r="D1034" s="399"/>
      <c r="E1034" s="189" t="s">
        <v>184</v>
      </c>
      <c r="F1034" s="248">
        <v>0</v>
      </c>
    </row>
    <row r="1035" spans="1:28" ht="19.5" customHeight="1" x14ac:dyDescent="0.15">
      <c r="A1035" s="393"/>
      <c r="B1035" s="397" t="s">
        <v>207</v>
      </c>
      <c r="C1035" s="398"/>
      <c r="D1035" s="399"/>
      <c r="E1035" s="189" t="s">
        <v>184</v>
      </c>
      <c r="F1035" s="248">
        <v>6.07</v>
      </c>
    </row>
    <row r="1036" spans="1:28" ht="19.5" customHeight="1" thickBot="1" x14ac:dyDescent="0.2">
      <c r="A1036" s="400" t="s">
        <v>205</v>
      </c>
      <c r="B1036" s="401"/>
      <c r="C1036" s="401"/>
      <c r="D1036" s="402"/>
      <c r="E1036" s="203" t="s">
        <v>184</v>
      </c>
      <c r="F1036" s="247">
        <v>0</v>
      </c>
    </row>
    <row r="1038" spans="1:28" ht="19.5" customHeight="1" x14ac:dyDescent="0.15">
      <c r="A1038" s="88" t="s">
        <v>387</v>
      </c>
      <c r="F1038" s="261" t="s">
        <v>520</v>
      </c>
    </row>
    <row r="1039" spans="1:28" ht="19.5" customHeight="1" thickBot="1" x14ac:dyDescent="0.2">
      <c r="A1039" s="388" t="s">
        <v>28</v>
      </c>
      <c r="B1039" s="390"/>
      <c r="C1039" s="390"/>
      <c r="D1039" s="390"/>
      <c r="E1039" s="390"/>
      <c r="F1039" s="390"/>
      <c r="G1039" s="390"/>
      <c r="H1039" s="390"/>
      <c r="I1039" s="390"/>
      <c r="J1039" s="390"/>
      <c r="K1039" s="390"/>
      <c r="L1039" s="390"/>
      <c r="M1039" s="390"/>
      <c r="N1039" s="390"/>
      <c r="O1039" s="390"/>
      <c r="P1039" s="390"/>
      <c r="Q1039" s="390"/>
      <c r="R1039" s="390"/>
      <c r="S1039" s="390"/>
      <c r="T1039" s="390"/>
      <c r="U1039" s="390"/>
      <c r="V1039" s="390"/>
      <c r="W1039" s="390"/>
      <c r="X1039" s="390"/>
      <c r="Y1039" s="390"/>
      <c r="Z1039" s="390"/>
      <c r="AA1039" s="390"/>
    </row>
    <row r="1040" spans="1:28" ht="19.5" customHeight="1" x14ac:dyDescent="0.15">
      <c r="A1040" s="185" t="s">
        <v>180</v>
      </c>
      <c r="B1040" s="186"/>
      <c r="C1040" s="186"/>
      <c r="D1040" s="186"/>
      <c r="E1040" s="186"/>
      <c r="F1040" s="90" t="s">
        <v>181</v>
      </c>
      <c r="G1040" s="91"/>
      <c r="H1040" s="91"/>
      <c r="I1040" s="91"/>
      <c r="J1040" s="91"/>
      <c r="K1040" s="91"/>
      <c r="L1040" s="91"/>
      <c r="M1040" s="91"/>
      <c r="N1040" s="91"/>
      <c r="O1040" s="91"/>
      <c r="P1040" s="91"/>
      <c r="Q1040" s="260"/>
      <c r="R1040" s="92"/>
      <c r="S1040" s="91"/>
      <c r="T1040" s="91"/>
      <c r="U1040" s="91"/>
      <c r="V1040" s="91"/>
      <c r="W1040" s="91"/>
      <c r="X1040" s="91"/>
      <c r="Y1040" s="91"/>
      <c r="Z1040" s="91"/>
      <c r="AA1040" s="259" t="s">
        <v>182</v>
      </c>
      <c r="AB1040" s="93"/>
    </row>
    <row r="1041" spans="1:28" ht="19.5" customHeight="1" x14ac:dyDescent="0.15">
      <c r="A1041" s="187" t="s">
        <v>183</v>
      </c>
      <c r="B1041" s="188"/>
      <c r="C1041" s="188"/>
      <c r="D1041" s="188"/>
      <c r="E1041" s="189" t="s">
        <v>184</v>
      </c>
      <c r="F1041" s="240">
        <v>13927.33</v>
      </c>
      <c r="G1041" s="256" t="s">
        <v>185</v>
      </c>
      <c r="H1041" s="256" t="s">
        <v>186</v>
      </c>
      <c r="I1041" s="256" t="s">
        <v>187</v>
      </c>
      <c r="J1041" s="256" t="s">
        <v>188</v>
      </c>
      <c r="K1041" s="256" t="s">
        <v>228</v>
      </c>
      <c r="L1041" s="256" t="s">
        <v>229</v>
      </c>
      <c r="M1041" s="256" t="s">
        <v>230</v>
      </c>
      <c r="N1041" s="256" t="s">
        <v>231</v>
      </c>
      <c r="O1041" s="256" t="s">
        <v>232</v>
      </c>
      <c r="P1041" s="256" t="s">
        <v>233</v>
      </c>
      <c r="Q1041" s="258" t="s">
        <v>234</v>
      </c>
      <c r="R1041" s="257" t="s">
        <v>235</v>
      </c>
      <c r="S1041" s="256" t="s">
        <v>236</v>
      </c>
      <c r="T1041" s="256" t="s">
        <v>237</v>
      </c>
      <c r="U1041" s="256" t="s">
        <v>238</v>
      </c>
      <c r="V1041" s="256" t="s">
        <v>239</v>
      </c>
      <c r="W1041" s="256" t="s">
        <v>42</v>
      </c>
      <c r="X1041" s="256" t="s">
        <v>147</v>
      </c>
      <c r="Y1041" s="256" t="s">
        <v>148</v>
      </c>
      <c r="Z1041" s="256" t="s">
        <v>149</v>
      </c>
      <c r="AA1041" s="253"/>
      <c r="AB1041" s="93"/>
    </row>
    <row r="1042" spans="1:28" ht="19.5" customHeight="1" x14ac:dyDescent="0.15">
      <c r="A1042" s="190"/>
      <c r="B1042" s="191"/>
      <c r="C1042" s="191"/>
      <c r="D1042" s="191"/>
      <c r="E1042" s="189" t="s">
        <v>150</v>
      </c>
      <c r="F1042" s="240">
        <v>3093.4760000000001</v>
      </c>
      <c r="G1042" s="254"/>
      <c r="H1042" s="254"/>
      <c r="I1042" s="254"/>
      <c r="J1042" s="254"/>
      <c r="K1042" s="254"/>
      <c r="L1042" s="254"/>
      <c r="M1042" s="254"/>
      <c r="N1042" s="254"/>
      <c r="O1042" s="254"/>
      <c r="P1042" s="254"/>
      <c r="Q1042" s="255"/>
      <c r="R1042" s="94"/>
      <c r="S1042" s="254"/>
      <c r="T1042" s="254"/>
      <c r="U1042" s="254"/>
      <c r="V1042" s="254"/>
      <c r="W1042" s="254"/>
      <c r="X1042" s="254"/>
      <c r="Y1042" s="254"/>
      <c r="Z1042" s="254"/>
      <c r="AA1042" s="253" t="s">
        <v>151</v>
      </c>
      <c r="AB1042" s="93"/>
    </row>
    <row r="1043" spans="1:28" ht="19.5" customHeight="1" x14ac:dyDescent="0.15">
      <c r="A1043" s="192"/>
      <c r="B1043" s="193" t="s">
        <v>152</v>
      </c>
      <c r="C1043" s="188"/>
      <c r="D1043" s="188"/>
      <c r="E1043" s="189" t="s">
        <v>184</v>
      </c>
      <c r="F1043" s="240">
        <v>13494.97</v>
      </c>
      <c r="G1043" s="240">
        <v>0</v>
      </c>
      <c r="H1043" s="240">
        <v>99.38</v>
      </c>
      <c r="I1043" s="240">
        <v>151.5</v>
      </c>
      <c r="J1043" s="240">
        <v>184.24</v>
      </c>
      <c r="K1043" s="240">
        <v>301.08999999999997</v>
      </c>
      <c r="L1043" s="240">
        <v>371.23</v>
      </c>
      <c r="M1043" s="240">
        <v>516.75</v>
      </c>
      <c r="N1043" s="240">
        <v>754.03</v>
      </c>
      <c r="O1043" s="240">
        <v>1027.8399999999999</v>
      </c>
      <c r="P1043" s="240">
        <v>1098.27</v>
      </c>
      <c r="Q1043" s="240">
        <v>1201.52</v>
      </c>
      <c r="R1043" s="240">
        <v>1603.24</v>
      </c>
      <c r="S1043" s="240">
        <v>1647.8</v>
      </c>
      <c r="T1043" s="240">
        <v>2114.94</v>
      </c>
      <c r="U1043" s="240">
        <v>1429.8</v>
      </c>
      <c r="V1043" s="240">
        <v>389.58</v>
      </c>
      <c r="W1043" s="240">
        <v>368.41</v>
      </c>
      <c r="X1043" s="240">
        <v>75.34</v>
      </c>
      <c r="Y1043" s="240">
        <v>44.81</v>
      </c>
      <c r="Z1043" s="240">
        <v>41.24</v>
      </c>
      <c r="AA1043" s="248">
        <v>73.959999999999994</v>
      </c>
      <c r="AB1043" s="93"/>
    </row>
    <row r="1044" spans="1:28" ht="19.5" customHeight="1" x14ac:dyDescent="0.15">
      <c r="A1044" s="194"/>
      <c r="B1044" s="195"/>
      <c r="C1044" s="191"/>
      <c r="D1044" s="191"/>
      <c r="E1044" s="189" t="s">
        <v>150</v>
      </c>
      <c r="F1044" s="240">
        <v>3093.4760000000001</v>
      </c>
      <c r="G1044" s="240">
        <v>0</v>
      </c>
      <c r="H1044" s="240">
        <v>0.253</v>
      </c>
      <c r="I1044" s="240">
        <v>1.978</v>
      </c>
      <c r="J1044" s="240">
        <v>8.4740000000000002</v>
      </c>
      <c r="K1044" s="240">
        <v>30.138000000000002</v>
      </c>
      <c r="L1044" s="240">
        <v>50.14</v>
      </c>
      <c r="M1044" s="240">
        <v>94.156999999999996</v>
      </c>
      <c r="N1044" s="240">
        <v>166.18299999999999</v>
      </c>
      <c r="O1044" s="240">
        <v>267.26100000000002</v>
      </c>
      <c r="P1044" s="240">
        <v>313.14400000000001</v>
      </c>
      <c r="Q1044" s="240">
        <v>338.43900000000002</v>
      </c>
      <c r="R1044" s="240">
        <v>425.387</v>
      </c>
      <c r="S1044" s="240">
        <v>410.57100000000003</v>
      </c>
      <c r="T1044" s="240">
        <v>428.84100000000001</v>
      </c>
      <c r="U1044" s="240">
        <v>314.80399999999997</v>
      </c>
      <c r="V1044" s="240">
        <v>99.191999999999993</v>
      </c>
      <c r="W1044" s="240">
        <v>85.563999999999993</v>
      </c>
      <c r="X1044" s="240">
        <v>22.326000000000001</v>
      </c>
      <c r="Y1044" s="240">
        <v>10.518000000000001</v>
      </c>
      <c r="Z1044" s="240">
        <v>11.214</v>
      </c>
      <c r="AA1044" s="248">
        <v>14.891999999999999</v>
      </c>
      <c r="AB1044" s="93"/>
    </row>
    <row r="1045" spans="1:28" ht="19.5" customHeight="1" x14ac:dyDescent="0.15">
      <c r="A1045" s="194"/>
      <c r="B1045" s="196"/>
      <c r="C1045" s="193" t="s">
        <v>152</v>
      </c>
      <c r="D1045" s="188"/>
      <c r="E1045" s="189" t="s">
        <v>184</v>
      </c>
      <c r="F1045" s="240">
        <v>6841.78</v>
      </c>
      <c r="G1045" s="240">
        <v>0</v>
      </c>
      <c r="H1045" s="240">
        <v>71.36</v>
      </c>
      <c r="I1045" s="240">
        <v>101.82</v>
      </c>
      <c r="J1045" s="240">
        <v>127.07</v>
      </c>
      <c r="K1045" s="240">
        <v>158.24</v>
      </c>
      <c r="L1045" s="240">
        <v>178.84</v>
      </c>
      <c r="M1045" s="240">
        <v>324.5</v>
      </c>
      <c r="N1045" s="240">
        <v>493.86</v>
      </c>
      <c r="O1045" s="240">
        <v>759.67</v>
      </c>
      <c r="P1045" s="240">
        <v>849.41</v>
      </c>
      <c r="Q1045" s="240">
        <v>787.88</v>
      </c>
      <c r="R1045" s="240">
        <v>910.68</v>
      </c>
      <c r="S1045" s="240">
        <v>893.4</v>
      </c>
      <c r="T1045" s="240">
        <v>440.87</v>
      </c>
      <c r="U1045" s="240">
        <v>399.3</v>
      </c>
      <c r="V1045" s="240">
        <v>148.54</v>
      </c>
      <c r="W1045" s="240">
        <v>92.13</v>
      </c>
      <c r="X1045" s="240">
        <v>65.08</v>
      </c>
      <c r="Y1045" s="240">
        <v>8.8800000000000008</v>
      </c>
      <c r="Z1045" s="240">
        <v>16.95</v>
      </c>
      <c r="AA1045" s="248">
        <v>13.3</v>
      </c>
      <c r="AB1045" s="93"/>
    </row>
    <row r="1046" spans="1:28" ht="19.5" customHeight="1" x14ac:dyDescent="0.15">
      <c r="A1046" s="194"/>
      <c r="B1046" s="197"/>
      <c r="C1046" s="197"/>
      <c r="D1046" s="191"/>
      <c r="E1046" s="189" t="s">
        <v>150</v>
      </c>
      <c r="F1046" s="240">
        <v>2067.3330000000001</v>
      </c>
      <c r="G1046" s="240">
        <v>0</v>
      </c>
      <c r="H1046" s="240">
        <v>0</v>
      </c>
      <c r="I1046" s="240">
        <v>0.69</v>
      </c>
      <c r="J1046" s="240">
        <v>5.6020000000000003</v>
      </c>
      <c r="K1046" s="240">
        <v>19.975999999999999</v>
      </c>
      <c r="L1046" s="240">
        <v>32.597999999999999</v>
      </c>
      <c r="M1046" s="240">
        <v>73.497</v>
      </c>
      <c r="N1046" s="240">
        <v>135.333</v>
      </c>
      <c r="O1046" s="240">
        <v>231.31899999999999</v>
      </c>
      <c r="P1046" s="240">
        <v>275.27499999999998</v>
      </c>
      <c r="Q1046" s="240">
        <v>271.94099999999997</v>
      </c>
      <c r="R1046" s="240">
        <v>318.12799999999902</v>
      </c>
      <c r="S1046" s="240">
        <v>291.38</v>
      </c>
      <c r="T1046" s="240">
        <v>158.59200000000001</v>
      </c>
      <c r="U1046" s="240">
        <v>134.322</v>
      </c>
      <c r="V1046" s="240">
        <v>54.634</v>
      </c>
      <c r="W1046" s="240">
        <v>31.704000000000001</v>
      </c>
      <c r="X1046" s="240">
        <v>19.747</v>
      </c>
      <c r="Y1046" s="240">
        <v>2.8719999999999999</v>
      </c>
      <c r="Z1046" s="240">
        <v>4.8860000000000001</v>
      </c>
      <c r="AA1046" s="248">
        <v>4.8369999999999997</v>
      </c>
      <c r="AB1046" s="93"/>
    </row>
    <row r="1047" spans="1:28" ht="19.5" customHeight="1" x14ac:dyDescent="0.15">
      <c r="A1047" s="194"/>
      <c r="B1047" s="198"/>
      <c r="C1047" s="189"/>
      <c r="D1047" s="189" t="s">
        <v>153</v>
      </c>
      <c r="E1047" s="189" t="s">
        <v>184</v>
      </c>
      <c r="F1047" s="240">
        <v>6777.71</v>
      </c>
      <c r="G1047" s="240">
        <v>0</v>
      </c>
      <c r="H1047" s="240">
        <v>71.290000000000006</v>
      </c>
      <c r="I1047" s="240">
        <v>101.52</v>
      </c>
      <c r="J1047" s="240">
        <v>122.77</v>
      </c>
      <c r="K1047" s="240">
        <v>156.51</v>
      </c>
      <c r="L1047" s="240">
        <v>178.68</v>
      </c>
      <c r="M1047" s="240">
        <v>324.01</v>
      </c>
      <c r="N1047" s="240">
        <v>491.85</v>
      </c>
      <c r="O1047" s="240">
        <v>758.56</v>
      </c>
      <c r="P1047" s="240">
        <v>844.41</v>
      </c>
      <c r="Q1047" s="240">
        <v>783.71</v>
      </c>
      <c r="R1047" s="240">
        <v>900.28</v>
      </c>
      <c r="S1047" s="240">
        <v>883.76</v>
      </c>
      <c r="T1047" s="240">
        <v>421.69</v>
      </c>
      <c r="U1047" s="240">
        <v>398.62</v>
      </c>
      <c r="V1047" s="240">
        <v>143.71</v>
      </c>
      <c r="W1047" s="240">
        <v>92.13</v>
      </c>
      <c r="X1047" s="240">
        <v>65.08</v>
      </c>
      <c r="Y1047" s="240">
        <v>8.8800000000000008</v>
      </c>
      <c r="Z1047" s="240">
        <v>16.95</v>
      </c>
      <c r="AA1047" s="248">
        <v>13.3</v>
      </c>
      <c r="AB1047" s="93"/>
    </row>
    <row r="1048" spans="1:28" ht="19.5" customHeight="1" x14ac:dyDescent="0.15">
      <c r="A1048" s="194"/>
      <c r="B1048" s="198" t="s">
        <v>154</v>
      </c>
      <c r="C1048" s="198"/>
      <c r="D1048" s="198"/>
      <c r="E1048" s="189" t="s">
        <v>150</v>
      </c>
      <c r="F1048" s="240">
        <v>2060.85</v>
      </c>
      <c r="G1048" s="240">
        <v>0</v>
      </c>
      <c r="H1048" s="240">
        <v>0</v>
      </c>
      <c r="I1048" s="240">
        <v>0.68300000000000005</v>
      </c>
      <c r="J1048" s="240">
        <v>5.3840000000000003</v>
      </c>
      <c r="K1048" s="240">
        <v>19.852</v>
      </c>
      <c r="L1048" s="240">
        <v>32.585000000000001</v>
      </c>
      <c r="M1048" s="240">
        <v>73.450999999999993</v>
      </c>
      <c r="N1048" s="240">
        <v>135.155</v>
      </c>
      <c r="O1048" s="240">
        <v>231.18700000000001</v>
      </c>
      <c r="P1048" s="240">
        <v>274.70699999999999</v>
      </c>
      <c r="Q1048" s="240">
        <v>271.44600000000003</v>
      </c>
      <c r="R1048" s="240">
        <v>317.07199999999898</v>
      </c>
      <c r="S1048" s="240">
        <v>290.37299999999999</v>
      </c>
      <c r="T1048" s="240">
        <v>156.53399999999999</v>
      </c>
      <c r="U1048" s="240">
        <v>134.23699999999999</v>
      </c>
      <c r="V1048" s="240">
        <v>54.137999999999998</v>
      </c>
      <c r="W1048" s="240">
        <v>31.704000000000001</v>
      </c>
      <c r="X1048" s="240">
        <v>19.747</v>
      </c>
      <c r="Y1048" s="240">
        <v>2.8719999999999999</v>
      </c>
      <c r="Z1048" s="240">
        <v>4.8860000000000001</v>
      </c>
      <c r="AA1048" s="248">
        <v>4.8369999999999997</v>
      </c>
      <c r="AB1048" s="93"/>
    </row>
    <row r="1049" spans="1:28" ht="19.5" customHeight="1" x14ac:dyDescent="0.15">
      <c r="A1049" s="194" t="s">
        <v>155</v>
      </c>
      <c r="B1049" s="198"/>
      <c r="C1049" s="198" t="s">
        <v>10</v>
      </c>
      <c r="D1049" s="189" t="s">
        <v>156</v>
      </c>
      <c r="E1049" s="189" t="s">
        <v>184</v>
      </c>
      <c r="F1049" s="240">
        <v>5208.22</v>
      </c>
      <c r="G1049" s="240">
        <v>0</v>
      </c>
      <c r="H1049" s="240">
        <v>21.78</v>
      </c>
      <c r="I1049" s="240">
        <v>30.43</v>
      </c>
      <c r="J1049" s="240">
        <v>29.89</v>
      </c>
      <c r="K1049" s="240">
        <v>107.43</v>
      </c>
      <c r="L1049" s="240">
        <v>146.47</v>
      </c>
      <c r="M1049" s="240">
        <v>274.69</v>
      </c>
      <c r="N1049" s="240">
        <v>435.56</v>
      </c>
      <c r="O1049" s="240">
        <v>676.87</v>
      </c>
      <c r="P1049" s="240">
        <v>763.78</v>
      </c>
      <c r="Q1049" s="240">
        <v>668.39</v>
      </c>
      <c r="R1049" s="240">
        <v>739.6</v>
      </c>
      <c r="S1049" s="240">
        <v>533.85</v>
      </c>
      <c r="T1049" s="240">
        <v>360.39</v>
      </c>
      <c r="U1049" s="240">
        <v>213.64</v>
      </c>
      <c r="V1049" s="240">
        <v>114.36</v>
      </c>
      <c r="W1049" s="240">
        <v>52.89</v>
      </c>
      <c r="X1049" s="240">
        <v>19.5</v>
      </c>
      <c r="Y1049" s="240">
        <v>3.74</v>
      </c>
      <c r="Z1049" s="240">
        <v>4.5199999999999996</v>
      </c>
      <c r="AA1049" s="248">
        <v>10.44</v>
      </c>
      <c r="AB1049" s="93"/>
    </row>
    <row r="1050" spans="1:28" ht="19.5" customHeight="1" x14ac:dyDescent="0.15">
      <c r="A1050" s="194"/>
      <c r="B1050" s="198"/>
      <c r="C1050" s="198"/>
      <c r="D1050" s="198"/>
      <c r="E1050" s="189" t="s">
        <v>150</v>
      </c>
      <c r="F1050" s="240">
        <v>1768.402</v>
      </c>
      <c r="G1050" s="240">
        <v>0</v>
      </c>
      <c r="H1050" s="240">
        <v>0</v>
      </c>
      <c r="I1050" s="240">
        <v>0.65100000000000002</v>
      </c>
      <c r="J1050" s="240">
        <v>3.5859999999999999</v>
      </c>
      <c r="K1050" s="240">
        <v>18.266999999999999</v>
      </c>
      <c r="L1050" s="240">
        <v>30.744</v>
      </c>
      <c r="M1050" s="240">
        <v>68.644999999999996</v>
      </c>
      <c r="N1050" s="240">
        <v>126.26</v>
      </c>
      <c r="O1050" s="240">
        <v>216.523</v>
      </c>
      <c r="P1050" s="240">
        <v>258.59199999999998</v>
      </c>
      <c r="Q1050" s="240">
        <v>246.09800000000001</v>
      </c>
      <c r="R1050" s="240">
        <v>280.13199999999898</v>
      </c>
      <c r="S1050" s="240">
        <v>206.636</v>
      </c>
      <c r="T1050" s="240">
        <v>142.017</v>
      </c>
      <c r="U1050" s="240">
        <v>87.096000000000004</v>
      </c>
      <c r="V1050" s="240">
        <v>46.484000000000002</v>
      </c>
      <c r="W1050" s="240">
        <v>21.494</v>
      </c>
      <c r="X1050" s="240">
        <v>7.8959999999999999</v>
      </c>
      <c r="Y1050" s="240">
        <v>1.5329999999999999</v>
      </c>
      <c r="Z1050" s="240">
        <v>1.6539999999999999</v>
      </c>
      <c r="AA1050" s="248">
        <v>4.0940000000000003</v>
      </c>
      <c r="AB1050" s="93"/>
    </row>
    <row r="1051" spans="1:28" ht="19.5" customHeight="1" x14ac:dyDescent="0.15">
      <c r="A1051" s="194"/>
      <c r="B1051" s="198"/>
      <c r="C1051" s="198"/>
      <c r="D1051" s="189" t="s">
        <v>157</v>
      </c>
      <c r="E1051" s="189" t="s">
        <v>184</v>
      </c>
      <c r="F1051" s="240">
        <v>635.21</v>
      </c>
      <c r="G1051" s="240">
        <v>0</v>
      </c>
      <c r="H1051" s="240">
        <v>0</v>
      </c>
      <c r="I1051" s="240">
        <v>0</v>
      </c>
      <c r="J1051" s="240">
        <v>0.72</v>
      </c>
      <c r="K1051" s="240">
        <v>1.02</v>
      </c>
      <c r="L1051" s="240">
        <v>0.85</v>
      </c>
      <c r="M1051" s="240">
        <v>4.6399999999999997</v>
      </c>
      <c r="N1051" s="240">
        <v>33.83</v>
      </c>
      <c r="O1051" s="240">
        <v>45.39</v>
      </c>
      <c r="P1051" s="240">
        <v>42.34</v>
      </c>
      <c r="Q1051" s="240">
        <v>72.53</v>
      </c>
      <c r="R1051" s="240">
        <v>98.07</v>
      </c>
      <c r="S1051" s="240">
        <v>158.58000000000001</v>
      </c>
      <c r="T1051" s="240">
        <v>34.5</v>
      </c>
      <c r="U1051" s="240">
        <v>72.33</v>
      </c>
      <c r="V1051" s="240">
        <v>2.99</v>
      </c>
      <c r="W1051" s="240">
        <v>37.5</v>
      </c>
      <c r="X1051" s="240">
        <v>12.55</v>
      </c>
      <c r="Y1051" s="240">
        <v>4.9400000000000004</v>
      </c>
      <c r="Z1051" s="240">
        <v>12.43</v>
      </c>
      <c r="AA1051" s="248">
        <v>0</v>
      </c>
      <c r="AB1051" s="93"/>
    </row>
    <row r="1052" spans="1:28" ht="19.5" customHeight="1" x14ac:dyDescent="0.15">
      <c r="A1052" s="194"/>
      <c r="B1052" s="198"/>
      <c r="C1052" s="198"/>
      <c r="D1052" s="198"/>
      <c r="E1052" s="189" t="s">
        <v>150</v>
      </c>
      <c r="F1052" s="240">
        <v>143.001</v>
      </c>
      <c r="G1052" s="240">
        <v>0</v>
      </c>
      <c r="H1052" s="240">
        <v>0</v>
      </c>
      <c r="I1052" s="240">
        <v>0</v>
      </c>
      <c r="J1052" s="240">
        <v>0.05</v>
      </c>
      <c r="K1052" s="240">
        <v>0.10199999999999999</v>
      </c>
      <c r="L1052" s="240">
        <v>0.10199999999999999</v>
      </c>
      <c r="M1052" s="240">
        <v>0.64900000000000002</v>
      </c>
      <c r="N1052" s="240">
        <v>5.399</v>
      </c>
      <c r="O1052" s="240">
        <v>8.1669999999999998</v>
      </c>
      <c r="P1052" s="240">
        <v>8.4559999999999906</v>
      </c>
      <c r="Q1052" s="240">
        <v>15.906000000000001</v>
      </c>
      <c r="R1052" s="240">
        <v>22.498000000000001</v>
      </c>
      <c r="S1052" s="240">
        <v>37.915999999999997</v>
      </c>
      <c r="T1052" s="240">
        <v>7.6079999999999997</v>
      </c>
      <c r="U1052" s="240">
        <v>17.841000000000001</v>
      </c>
      <c r="V1052" s="240">
        <v>0.77800000000000002</v>
      </c>
      <c r="W1052" s="240">
        <v>9.75</v>
      </c>
      <c r="X1052" s="240">
        <v>3.2629999999999999</v>
      </c>
      <c r="Y1052" s="240">
        <v>1.284</v>
      </c>
      <c r="Z1052" s="240">
        <v>3.2320000000000002</v>
      </c>
      <c r="AA1052" s="248">
        <v>0</v>
      </c>
      <c r="AB1052" s="93"/>
    </row>
    <row r="1053" spans="1:28" ht="19.5" customHeight="1" x14ac:dyDescent="0.15">
      <c r="A1053" s="194"/>
      <c r="B1053" s="198" t="s">
        <v>158</v>
      </c>
      <c r="C1053" s="198" t="s">
        <v>159</v>
      </c>
      <c r="D1053" s="189" t="s">
        <v>160</v>
      </c>
      <c r="E1053" s="189" t="s">
        <v>184</v>
      </c>
      <c r="F1053" s="240">
        <v>627.99</v>
      </c>
      <c r="G1053" s="240">
        <v>0</v>
      </c>
      <c r="H1053" s="240">
        <v>4.16</v>
      </c>
      <c r="I1053" s="240">
        <v>0.64</v>
      </c>
      <c r="J1053" s="240">
        <v>10.84</v>
      </c>
      <c r="K1053" s="240">
        <v>3.12</v>
      </c>
      <c r="L1053" s="240">
        <v>6.32</v>
      </c>
      <c r="M1053" s="240">
        <v>18.88</v>
      </c>
      <c r="N1053" s="240">
        <v>21.27</v>
      </c>
      <c r="O1053" s="240">
        <v>35.450000000000003</v>
      </c>
      <c r="P1053" s="240">
        <v>38.29</v>
      </c>
      <c r="Q1053" s="240">
        <v>42.09</v>
      </c>
      <c r="R1053" s="240">
        <v>61.16</v>
      </c>
      <c r="S1053" s="240">
        <v>188.43</v>
      </c>
      <c r="T1053" s="240">
        <v>21.7</v>
      </c>
      <c r="U1053" s="240">
        <v>112.22</v>
      </c>
      <c r="V1053" s="240">
        <v>25.84</v>
      </c>
      <c r="W1053" s="240">
        <v>1.49</v>
      </c>
      <c r="X1053" s="240">
        <v>33.03</v>
      </c>
      <c r="Y1053" s="240">
        <v>0.2</v>
      </c>
      <c r="Z1053" s="240">
        <v>0</v>
      </c>
      <c r="AA1053" s="248">
        <v>2.86</v>
      </c>
      <c r="AB1053" s="93"/>
    </row>
    <row r="1054" spans="1:28" ht="19.5" customHeight="1" x14ac:dyDescent="0.15">
      <c r="A1054" s="194"/>
      <c r="B1054" s="198"/>
      <c r="C1054" s="198"/>
      <c r="D1054" s="198"/>
      <c r="E1054" s="189" t="s">
        <v>150</v>
      </c>
      <c r="F1054" s="240">
        <v>141.44</v>
      </c>
      <c r="G1054" s="240">
        <v>0</v>
      </c>
      <c r="H1054" s="240">
        <v>0</v>
      </c>
      <c r="I1054" s="240">
        <v>3.2000000000000001E-2</v>
      </c>
      <c r="J1054" s="240">
        <v>0.75900000000000001</v>
      </c>
      <c r="K1054" s="240">
        <v>0.312</v>
      </c>
      <c r="L1054" s="240">
        <v>0.75700000000000001</v>
      </c>
      <c r="M1054" s="240">
        <v>2.6459999999999999</v>
      </c>
      <c r="N1054" s="240">
        <v>3.4039999999999999</v>
      </c>
      <c r="O1054" s="240">
        <v>6.3810000000000002</v>
      </c>
      <c r="P1054" s="240">
        <v>7.6589999999999998</v>
      </c>
      <c r="Q1054" s="240">
        <v>9.2590000000000003</v>
      </c>
      <c r="R1054" s="240">
        <v>14.05</v>
      </c>
      <c r="S1054" s="240">
        <v>45.082999999999998</v>
      </c>
      <c r="T1054" s="240">
        <v>5.4290000000000003</v>
      </c>
      <c r="U1054" s="240">
        <v>29.175999999999998</v>
      </c>
      <c r="V1054" s="240">
        <v>6.72</v>
      </c>
      <c r="W1054" s="240">
        <v>0.38700000000000001</v>
      </c>
      <c r="X1054" s="240">
        <v>8.5879999999999992</v>
      </c>
      <c r="Y1054" s="240">
        <v>5.5E-2</v>
      </c>
      <c r="Z1054" s="240">
        <v>0</v>
      </c>
      <c r="AA1054" s="248">
        <v>0.74299999999999999</v>
      </c>
      <c r="AB1054" s="93"/>
    </row>
    <row r="1055" spans="1:28" ht="19.5" customHeight="1" x14ac:dyDescent="0.15">
      <c r="A1055" s="194"/>
      <c r="B1055" s="198"/>
      <c r="C1055" s="198"/>
      <c r="D1055" s="189" t="s">
        <v>161</v>
      </c>
      <c r="E1055" s="189" t="s">
        <v>184</v>
      </c>
      <c r="F1055" s="240">
        <v>294.58</v>
      </c>
      <c r="G1055" s="240">
        <v>0</v>
      </c>
      <c r="H1055" s="240">
        <v>45.35</v>
      </c>
      <c r="I1055" s="240">
        <v>70.16</v>
      </c>
      <c r="J1055" s="240">
        <v>81.13</v>
      </c>
      <c r="K1055" s="240">
        <v>44.94</v>
      </c>
      <c r="L1055" s="240">
        <v>25.04</v>
      </c>
      <c r="M1055" s="240">
        <v>25.68</v>
      </c>
      <c r="N1055" s="240">
        <v>0.79</v>
      </c>
      <c r="O1055" s="240">
        <v>0.63</v>
      </c>
      <c r="P1055" s="240">
        <v>0</v>
      </c>
      <c r="Q1055" s="240">
        <v>0</v>
      </c>
      <c r="R1055" s="240">
        <v>0</v>
      </c>
      <c r="S1055" s="240">
        <v>0.61</v>
      </c>
      <c r="T1055" s="240">
        <v>0</v>
      </c>
      <c r="U1055" s="240">
        <v>0</v>
      </c>
      <c r="V1055" s="240">
        <v>0</v>
      </c>
      <c r="W1055" s="240">
        <v>0.25</v>
      </c>
      <c r="X1055" s="240">
        <v>0</v>
      </c>
      <c r="Y1055" s="240">
        <v>0</v>
      </c>
      <c r="Z1055" s="240">
        <v>0</v>
      </c>
      <c r="AA1055" s="248">
        <v>0</v>
      </c>
      <c r="AB1055" s="93"/>
    </row>
    <row r="1056" spans="1:28" ht="19.5" customHeight="1" x14ac:dyDescent="0.15">
      <c r="A1056" s="194"/>
      <c r="B1056" s="198"/>
      <c r="C1056" s="198"/>
      <c r="D1056" s="198"/>
      <c r="E1056" s="189" t="s">
        <v>150</v>
      </c>
      <c r="F1056" s="240">
        <v>4.907</v>
      </c>
      <c r="G1056" s="240">
        <v>0</v>
      </c>
      <c r="H1056" s="240">
        <v>0</v>
      </c>
      <c r="I1056" s="240">
        <v>0</v>
      </c>
      <c r="J1056" s="240">
        <v>0.97000000000000097</v>
      </c>
      <c r="K1056" s="240">
        <v>1.171</v>
      </c>
      <c r="L1056" s="240">
        <v>0.98199999999999998</v>
      </c>
      <c r="M1056" s="240">
        <v>1.488</v>
      </c>
      <c r="N1056" s="240">
        <v>6.0999999999999999E-2</v>
      </c>
      <c r="O1056" s="240">
        <v>6.6000000000000003E-2</v>
      </c>
      <c r="P1056" s="240">
        <v>0</v>
      </c>
      <c r="Q1056" s="240">
        <v>0</v>
      </c>
      <c r="R1056" s="240">
        <v>0</v>
      </c>
      <c r="S1056" s="240">
        <v>9.6000000000000002E-2</v>
      </c>
      <c r="T1056" s="240">
        <v>0</v>
      </c>
      <c r="U1056" s="240">
        <v>0</v>
      </c>
      <c r="V1056" s="240">
        <v>0</v>
      </c>
      <c r="W1056" s="240">
        <v>7.2999999999999995E-2</v>
      </c>
      <c r="X1056" s="240">
        <v>0</v>
      </c>
      <c r="Y1056" s="240">
        <v>0</v>
      </c>
      <c r="Z1056" s="240">
        <v>0</v>
      </c>
      <c r="AA1056" s="248">
        <v>0</v>
      </c>
      <c r="AB1056" s="93"/>
    </row>
    <row r="1057" spans="1:28" ht="19.5" customHeight="1" x14ac:dyDescent="0.15">
      <c r="A1057" s="194"/>
      <c r="B1057" s="198"/>
      <c r="C1057" s="198" t="s">
        <v>162</v>
      </c>
      <c r="D1057" s="189" t="s">
        <v>163</v>
      </c>
      <c r="E1057" s="189" t="s">
        <v>184</v>
      </c>
      <c r="F1057" s="240">
        <v>10.88</v>
      </c>
      <c r="G1057" s="240">
        <v>0</v>
      </c>
      <c r="H1057" s="240">
        <v>0</v>
      </c>
      <c r="I1057" s="240">
        <v>0.28999999999999998</v>
      </c>
      <c r="J1057" s="240">
        <v>0.19</v>
      </c>
      <c r="K1057" s="240">
        <v>0</v>
      </c>
      <c r="L1057" s="240">
        <v>0</v>
      </c>
      <c r="M1057" s="240">
        <v>0.12</v>
      </c>
      <c r="N1057" s="240">
        <v>0</v>
      </c>
      <c r="O1057" s="240">
        <v>0.22</v>
      </c>
      <c r="P1057" s="240">
        <v>0</v>
      </c>
      <c r="Q1057" s="240">
        <v>0.7</v>
      </c>
      <c r="R1057" s="240">
        <v>1.45</v>
      </c>
      <c r="S1057" s="240">
        <v>2.29</v>
      </c>
      <c r="T1057" s="240">
        <v>5.0999999999999996</v>
      </c>
      <c r="U1057" s="240">
        <v>0</v>
      </c>
      <c r="V1057" s="240">
        <v>0.52</v>
      </c>
      <c r="W1057" s="240">
        <v>0</v>
      </c>
      <c r="X1057" s="240">
        <v>0</v>
      </c>
      <c r="Y1057" s="240">
        <v>0</v>
      </c>
      <c r="Z1057" s="240">
        <v>0</v>
      </c>
      <c r="AA1057" s="248">
        <v>0</v>
      </c>
      <c r="AB1057" s="93"/>
    </row>
    <row r="1058" spans="1:28" ht="19.5" customHeight="1" x14ac:dyDescent="0.15">
      <c r="A1058" s="194"/>
      <c r="B1058" s="198" t="s">
        <v>20</v>
      </c>
      <c r="C1058" s="198"/>
      <c r="D1058" s="198"/>
      <c r="E1058" s="189" t="s">
        <v>150</v>
      </c>
      <c r="F1058" s="240">
        <v>2.9449999999999998</v>
      </c>
      <c r="G1058" s="240">
        <v>0</v>
      </c>
      <c r="H1058" s="240">
        <v>0</v>
      </c>
      <c r="I1058" s="240">
        <v>0</v>
      </c>
      <c r="J1058" s="240">
        <v>1.9E-2</v>
      </c>
      <c r="K1058" s="240">
        <v>0</v>
      </c>
      <c r="L1058" s="240">
        <v>0</v>
      </c>
      <c r="M1058" s="240">
        <v>2.3E-2</v>
      </c>
      <c r="N1058" s="240">
        <v>0</v>
      </c>
      <c r="O1058" s="240">
        <v>0.05</v>
      </c>
      <c r="P1058" s="240">
        <v>0</v>
      </c>
      <c r="Q1058" s="240">
        <v>0.183</v>
      </c>
      <c r="R1058" s="240">
        <v>0.39200000000000002</v>
      </c>
      <c r="S1058" s="240">
        <v>0.64200000000000002</v>
      </c>
      <c r="T1058" s="240">
        <v>1.48</v>
      </c>
      <c r="U1058" s="240">
        <v>0</v>
      </c>
      <c r="V1058" s="240">
        <v>0.156</v>
      </c>
      <c r="W1058" s="240">
        <v>0</v>
      </c>
      <c r="X1058" s="240">
        <v>0</v>
      </c>
      <c r="Y1058" s="240">
        <v>0</v>
      </c>
      <c r="Z1058" s="240">
        <v>0</v>
      </c>
      <c r="AA1058" s="248">
        <v>0</v>
      </c>
      <c r="AB1058" s="93"/>
    </row>
    <row r="1059" spans="1:28" ht="19.5" customHeight="1" x14ac:dyDescent="0.15">
      <c r="A1059" s="194"/>
      <c r="B1059" s="198"/>
      <c r="C1059" s="198"/>
      <c r="D1059" s="189" t="s">
        <v>164</v>
      </c>
      <c r="E1059" s="189" t="s">
        <v>184</v>
      </c>
      <c r="F1059" s="240">
        <v>0.83</v>
      </c>
      <c r="G1059" s="240">
        <v>0</v>
      </c>
      <c r="H1059" s="240">
        <v>0</v>
      </c>
      <c r="I1059" s="240">
        <v>0</v>
      </c>
      <c r="J1059" s="240">
        <v>0</v>
      </c>
      <c r="K1059" s="240">
        <v>0</v>
      </c>
      <c r="L1059" s="240">
        <v>0</v>
      </c>
      <c r="M1059" s="240">
        <v>0</v>
      </c>
      <c r="N1059" s="240">
        <v>0.4</v>
      </c>
      <c r="O1059" s="240">
        <v>0</v>
      </c>
      <c r="P1059" s="240">
        <v>0</v>
      </c>
      <c r="Q1059" s="240">
        <v>0</v>
      </c>
      <c r="R1059" s="240">
        <v>0</v>
      </c>
      <c r="S1059" s="240">
        <v>0</v>
      </c>
      <c r="T1059" s="240">
        <v>0</v>
      </c>
      <c r="U1059" s="240">
        <v>0.43</v>
      </c>
      <c r="V1059" s="240">
        <v>0</v>
      </c>
      <c r="W1059" s="240">
        <v>0</v>
      </c>
      <c r="X1059" s="240">
        <v>0</v>
      </c>
      <c r="Y1059" s="240">
        <v>0</v>
      </c>
      <c r="Z1059" s="240">
        <v>0</v>
      </c>
      <c r="AA1059" s="248">
        <v>0</v>
      </c>
      <c r="AB1059" s="93"/>
    </row>
    <row r="1060" spans="1:28" ht="19.5" customHeight="1" x14ac:dyDescent="0.15">
      <c r="A1060" s="194" t="s">
        <v>227</v>
      </c>
      <c r="B1060" s="198"/>
      <c r="C1060" s="198"/>
      <c r="D1060" s="198"/>
      <c r="E1060" s="189" t="s">
        <v>150</v>
      </c>
      <c r="F1060" s="240">
        <v>0.155</v>
      </c>
      <c r="G1060" s="240">
        <v>0</v>
      </c>
      <c r="H1060" s="240">
        <v>0</v>
      </c>
      <c r="I1060" s="240">
        <v>0</v>
      </c>
      <c r="J1060" s="240">
        <v>0</v>
      </c>
      <c r="K1060" s="240">
        <v>0</v>
      </c>
      <c r="L1060" s="240">
        <v>0</v>
      </c>
      <c r="M1060" s="240">
        <v>0</v>
      </c>
      <c r="N1060" s="240">
        <v>3.1E-2</v>
      </c>
      <c r="O1060" s="240">
        <v>0</v>
      </c>
      <c r="P1060" s="240">
        <v>0</v>
      </c>
      <c r="Q1060" s="240">
        <v>0</v>
      </c>
      <c r="R1060" s="240">
        <v>0</v>
      </c>
      <c r="S1060" s="240">
        <v>0</v>
      </c>
      <c r="T1060" s="240">
        <v>0</v>
      </c>
      <c r="U1060" s="240">
        <v>0.124</v>
      </c>
      <c r="V1060" s="240">
        <v>0</v>
      </c>
      <c r="W1060" s="240">
        <v>0</v>
      </c>
      <c r="X1060" s="240">
        <v>0</v>
      </c>
      <c r="Y1060" s="240">
        <v>0</v>
      </c>
      <c r="Z1060" s="240">
        <v>0</v>
      </c>
      <c r="AA1060" s="248">
        <v>0</v>
      </c>
      <c r="AB1060" s="93"/>
    </row>
    <row r="1061" spans="1:28" ht="19.5" customHeight="1" x14ac:dyDescent="0.15">
      <c r="A1061" s="194"/>
      <c r="B1061" s="197"/>
      <c r="C1061" s="193" t="s">
        <v>165</v>
      </c>
      <c r="D1061" s="188"/>
      <c r="E1061" s="189" t="s">
        <v>184</v>
      </c>
      <c r="F1061" s="240">
        <v>64.069999999999993</v>
      </c>
      <c r="G1061" s="240">
        <v>0</v>
      </c>
      <c r="H1061" s="240">
        <v>7.0000000000000007E-2</v>
      </c>
      <c r="I1061" s="240">
        <v>0.3</v>
      </c>
      <c r="J1061" s="240">
        <v>4.3</v>
      </c>
      <c r="K1061" s="240">
        <v>1.73</v>
      </c>
      <c r="L1061" s="240">
        <v>0.16</v>
      </c>
      <c r="M1061" s="240">
        <v>0.49</v>
      </c>
      <c r="N1061" s="240">
        <v>2.0099999999999998</v>
      </c>
      <c r="O1061" s="240">
        <v>1.1100000000000001</v>
      </c>
      <c r="P1061" s="240">
        <v>5</v>
      </c>
      <c r="Q1061" s="240">
        <v>4.17</v>
      </c>
      <c r="R1061" s="240">
        <v>10.4</v>
      </c>
      <c r="S1061" s="240">
        <v>9.64</v>
      </c>
      <c r="T1061" s="240">
        <v>19.18</v>
      </c>
      <c r="U1061" s="240">
        <v>0.68</v>
      </c>
      <c r="V1061" s="240">
        <v>4.83</v>
      </c>
      <c r="W1061" s="240">
        <v>0</v>
      </c>
      <c r="X1061" s="240">
        <v>0</v>
      </c>
      <c r="Y1061" s="240">
        <v>0</v>
      </c>
      <c r="Z1061" s="240">
        <v>0</v>
      </c>
      <c r="AA1061" s="248">
        <v>0</v>
      </c>
      <c r="AB1061" s="93"/>
    </row>
    <row r="1062" spans="1:28" ht="19.5" customHeight="1" x14ac:dyDescent="0.15">
      <c r="A1062" s="194"/>
      <c r="B1062" s="197"/>
      <c r="C1062" s="197"/>
      <c r="D1062" s="191"/>
      <c r="E1062" s="189" t="s">
        <v>150</v>
      </c>
      <c r="F1062" s="240">
        <v>6.4829999999999997</v>
      </c>
      <c r="G1062" s="240">
        <v>0</v>
      </c>
      <c r="H1062" s="240">
        <v>0</v>
      </c>
      <c r="I1062" s="240">
        <v>7.0000000000000001E-3</v>
      </c>
      <c r="J1062" s="240">
        <v>0.218</v>
      </c>
      <c r="K1062" s="240">
        <v>0.124</v>
      </c>
      <c r="L1062" s="240">
        <v>1.2999999999999999E-2</v>
      </c>
      <c r="M1062" s="240">
        <v>4.5999999999999999E-2</v>
      </c>
      <c r="N1062" s="240">
        <v>0.17799999999999999</v>
      </c>
      <c r="O1062" s="240">
        <v>0.13200000000000001</v>
      </c>
      <c r="P1062" s="240">
        <v>0.56799999999999995</v>
      </c>
      <c r="Q1062" s="240">
        <v>0.495</v>
      </c>
      <c r="R1062" s="240">
        <v>1.056</v>
      </c>
      <c r="S1062" s="240">
        <v>1.0069999999999999</v>
      </c>
      <c r="T1062" s="240">
        <v>2.0579999999999998</v>
      </c>
      <c r="U1062" s="240">
        <v>8.5000000000000006E-2</v>
      </c>
      <c r="V1062" s="240">
        <v>0.496</v>
      </c>
      <c r="W1062" s="240">
        <v>0</v>
      </c>
      <c r="X1062" s="240">
        <v>0</v>
      </c>
      <c r="Y1062" s="240">
        <v>0</v>
      </c>
      <c r="Z1062" s="240">
        <v>0</v>
      </c>
      <c r="AA1062" s="248">
        <v>0</v>
      </c>
      <c r="AB1062" s="93"/>
    </row>
    <row r="1063" spans="1:28" ht="19.5" customHeight="1" x14ac:dyDescent="0.15">
      <c r="A1063" s="194"/>
      <c r="B1063" s="196"/>
      <c r="C1063" s="193" t="s">
        <v>152</v>
      </c>
      <c r="D1063" s="188"/>
      <c r="E1063" s="189" t="s">
        <v>184</v>
      </c>
      <c r="F1063" s="240">
        <v>6653.19</v>
      </c>
      <c r="G1063" s="240">
        <v>0</v>
      </c>
      <c r="H1063" s="240">
        <v>28.02</v>
      </c>
      <c r="I1063" s="240">
        <v>49.68</v>
      </c>
      <c r="J1063" s="240">
        <v>57.17</v>
      </c>
      <c r="K1063" s="240">
        <v>142.85</v>
      </c>
      <c r="L1063" s="240">
        <v>192.39</v>
      </c>
      <c r="M1063" s="240">
        <v>192.25</v>
      </c>
      <c r="N1063" s="240">
        <v>260.17</v>
      </c>
      <c r="O1063" s="240">
        <v>268.17</v>
      </c>
      <c r="P1063" s="240">
        <v>248.86</v>
      </c>
      <c r="Q1063" s="240">
        <v>413.64</v>
      </c>
      <c r="R1063" s="240">
        <v>692.56</v>
      </c>
      <c r="S1063" s="240">
        <v>754.4</v>
      </c>
      <c r="T1063" s="240">
        <v>1674.07</v>
      </c>
      <c r="U1063" s="240">
        <v>1030.5</v>
      </c>
      <c r="V1063" s="240">
        <v>241.04</v>
      </c>
      <c r="W1063" s="240">
        <v>276.27999999999997</v>
      </c>
      <c r="X1063" s="240">
        <v>10.26</v>
      </c>
      <c r="Y1063" s="240">
        <v>35.93</v>
      </c>
      <c r="Z1063" s="240">
        <v>24.29</v>
      </c>
      <c r="AA1063" s="248">
        <v>60.66</v>
      </c>
      <c r="AB1063" s="93"/>
    </row>
    <row r="1064" spans="1:28" ht="19.5" customHeight="1" x14ac:dyDescent="0.15">
      <c r="A1064" s="194"/>
      <c r="B1064" s="197"/>
      <c r="C1064" s="197"/>
      <c r="D1064" s="191"/>
      <c r="E1064" s="189" t="s">
        <v>150</v>
      </c>
      <c r="F1064" s="240">
        <v>1026.143</v>
      </c>
      <c r="G1064" s="240">
        <v>0</v>
      </c>
      <c r="H1064" s="240">
        <v>0.253</v>
      </c>
      <c r="I1064" s="240">
        <v>1.288</v>
      </c>
      <c r="J1064" s="240">
        <v>2.8719999999999999</v>
      </c>
      <c r="K1064" s="240">
        <v>10.162000000000001</v>
      </c>
      <c r="L1064" s="240">
        <v>17.542000000000002</v>
      </c>
      <c r="M1064" s="240">
        <v>20.66</v>
      </c>
      <c r="N1064" s="240">
        <v>30.85</v>
      </c>
      <c r="O1064" s="240">
        <v>35.942</v>
      </c>
      <c r="P1064" s="240">
        <v>37.869</v>
      </c>
      <c r="Q1064" s="240">
        <v>66.498000000000005</v>
      </c>
      <c r="R1064" s="240">
        <v>107.259</v>
      </c>
      <c r="S1064" s="240">
        <v>119.191</v>
      </c>
      <c r="T1064" s="240">
        <v>270.24900000000002</v>
      </c>
      <c r="U1064" s="240">
        <v>180.482</v>
      </c>
      <c r="V1064" s="240">
        <v>44.558</v>
      </c>
      <c r="W1064" s="240">
        <v>53.86</v>
      </c>
      <c r="X1064" s="240">
        <v>2.5790000000000002</v>
      </c>
      <c r="Y1064" s="240">
        <v>7.6459999999999999</v>
      </c>
      <c r="Z1064" s="240">
        <v>6.3280000000000003</v>
      </c>
      <c r="AA1064" s="248">
        <v>10.055</v>
      </c>
      <c r="AB1064" s="93"/>
    </row>
    <row r="1065" spans="1:28" ht="19.5" customHeight="1" x14ac:dyDescent="0.15">
      <c r="A1065" s="194"/>
      <c r="B1065" s="198" t="s">
        <v>94</v>
      </c>
      <c r="C1065" s="189"/>
      <c r="D1065" s="189" t="s">
        <v>153</v>
      </c>
      <c r="E1065" s="189" t="s">
        <v>184</v>
      </c>
      <c r="F1065" s="240">
        <v>1309.1099999999999</v>
      </c>
      <c r="G1065" s="240">
        <v>0</v>
      </c>
      <c r="H1065" s="240">
        <v>0</v>
      </c>
      <c r="I1065" s="240">
        <v>1.45</v>
      </c>
      <c r="J1065" s="240">
        <v>0</v>
      </c>
      <c r="K1065" s="240">
        <v>5.2</v>
      </c>
      <c r="L1065" s="240">
        <v>7.41</v>
      </c>
      <c r="M1065" s="240">
        <v>35.83</v>
      </c>
      <c r="N1065" s="240">
        <v>44.46</v>
      </c>
      <c r="O1065" s="240">
        <v>63.18</v>
      </c>
      <c r="P1065" s="240">
        <v>79.599999999999994</v>
      </c>
      <c r="Q1065" s="240">
        <v>108.8</v>
      </c>
      <c r="R1065" s="240">
        <v>88.35</v>
      </c>
      <c r="S1065" s="240">
        <v>113.72</v>
      </c>
      <c r="T1065" s="240">
        <v>252.2</v>
      </c>
      <c r="U1065" s="240">
        <v>258.10000000000002</v>
      </c>
      <c r="V1065" s="240">
        <v>73.92</v>
      </c>
      <c r="W1065" s="240">
        <v>115.53</v>
      </c>
      <c r="X1065" s="240">
        <v>8.18</v>
      </c>
      <c r="Y1065" s="240">
        <v>20.91</v>
      </c>
      <c r="Z1065" s="240">
        <v>24.29</v>
      </c>
      <c r="AA1065" s="252">
        <v>7.98</v>
      </c>
      <c r="AB1065" s="93"/>
    </row>
    <row r="1066" spans="1:28" ht="19.5" customHeight="1" x14ac:dyDescent="0.15">
      <c r="A1066" s="194"/>
      <c r="B1066" s="198"/>
      <c r="C1066" s="198" t="s">
        <v>10</v>
      </c>
      <c r="D1066" s="198"/>
      <c r="E1066" s="189" t="s">
        <v>150</v>
      </c>
      <c r="F1066" s="240">
        <v>307.613</v>
      </c>
      <c r="G1066" s="240">
        <v>0</v>
      </c>
      <c r="H1066" s="240">
        <v>0</v>
      </c>
      <c r="I1066" s="240">
        <v>7.2999999999999995E-2</v>
      </c>
      <c r="J1066" s="240">
        <v>0</v>
      </c>
      <c r="K1066" s="240">
        <v>0.52</v>
      </c>
      <c r="L1066" s="240">
        <v>0.88800000000000001</v>
      </c>
      <c r="M1066" s="240">
        <v>5.0149999999999997</v>
      </c>
      <c r="N1066" s="240">
        <v>7.1130000000000004</v>
      </c>
      <c r="O1066" s="240">
        <v>11.349</v>
      </c>
      <c r="P1066" s="240">
        <v>15.911</v>
      </c>
      <c r="Q1066" s="240">
        <v>23.93</v>
      </c>
      <c r="R1066" s="240">
        <v>19.741</v>
      </c>
      <c r="S1066" s="240">
        <v>26.411999999999999</v>
      </c>
      <c r="T1066" s="240">
        <v>62.756</v>
      </c>
      <c r="U1066" s="240">
        <v>67.039000000000001</v>
      </c>
      <c r="V1066" s="240">
        <v>20.175999999999998</v>
      </c>
      <c r="W1066" s="240">
        <v>30.344000000000001</v>
      </c>
      <c r="X1066" s="240">
        <v>2.274</v>
      </c>
      <c r="Y1066" s="240">
        <v>5.4359999999999999</v>
      </c>
      <c r="Z1066" s="240">
        <v>6.3280000000000003</v>
      </c>
      <c r="AA1066" s="248">
        <v>2.3079999999999998</v>
      </c>
      <c r="AB1066" s="93"/>
    </row>
    <row r="1067" spans="1:28" ht="19.5" customHeight="1" x14ac:dyDescent="0.15">
      <c r="A1067" s="194"/>
      <c r="B1067" s="198"/>
      <c r="C1067" s="198"/>
      <c r="D1067" s="189" t="s">
        <v>157</v>
      </c>
      <c r="E1067" s="189" t="s">
        <v>184</v>
      </c>
      <c r="F1067" s="240">
        <v>1063.5899999999999</v>
      </c>
      <c r="G1067" s="240">
        <v>0</v>
      </c>
      <c r="H1067" s="240">
        <v>0</v>
      </c>
      <c r="I1067" s="240">
        <v>1.45</v>
      </c>
      <c r="J1067" s="240">
        <v>0</v>
      </c>
      <c r="K1067" s="240">
        <v>3.78</v>
      </c>
      <c r="L1067" s="240">
        <v>4.59</v>
      </c>
      <c r="M1067" s="240">
        <v>34.64</v>
      </c>
      <c r="N1067" s="240">
        <v>43.91</v>
      </c>
      <c r="O1067" s="240">
        <v>36.729999999999997</v>
      </c>
      <c r="P1067" s="240">
        <v>60.47</v>
      </c>
      <c r="Q1067" s="240">
        <v>86.59</v>
      </c>
      <c r="R1067" s="240">
        <v>81.36</v>
      </c>
      <c r="S1067" s="240">
        <v>104.79</v>
      </c>
      <c r="T1067" s="240">
        <v>214.91</v>
      </c>
      <c r="U1067" s="240">
        <v>223.16</v>
      </c>
      <c r="V1067" s="240">
        <v>38.909999999999997</v>
      </c>
      <c r="W1067" s="240">
        <v>80.59</v>
      </c>
      <c r="X1067" s="240">
        <v>2.92</v>
      </c>
      <c r="Y1067" s="240">
        <v>20.91</v>
      </c>
      <c r="Z1067" s="240">
        <v>23.88</v>
      </c>
      <c r="AA1067" s="248">
        <v>0</v>
      </c>
      <c r="AB1067" s="93"/>
    </row>
    <row r="1068" spans="1:28" ht="19.5" customHeight="1" x14ac:dyDescent="0.15">
      <c r="A1068" s="194"/>
      <c r="B1068" s="198"/>
      <c r="C1068" s="198"/>
      <c r="D1068" s="198"/>
      <c r="E1068" s="189" t="s">
        <v>150</v>
      </c>
      <c r="F1068" s="240">
        <v>247.59899999999999</v>
      </c>
      <c r="G1068" s="240">
        <v>0</v>
      </c>
      <c r="H1068" s="240">
        <v>0</v>
      </c>
      <c r="I1068" s="240">
        <v>7.2999999999999995E-2</v>
      </c>
      <c r="J1068" s="240">
        <v>0</v>
      </c>
      <c r="K1068" s="240">
        <v>0.378</v>
      </c>
      <c r="L1068" s="240">
        <v>0.55100000000000005</v>
      </c>
      <c r="M1068" s="240">
        <v>4.8479999999999999</v>
      </c>
      <c r="N1068" s="240">
        <v>7.0250000000000004</v>
      </c>
      <c r="O1068" s="240">
        <v>6.5869999999999997</v>
      </c>
      <c r="P1068" s="240">
        <v>12.086</v>
      </c>
      <c r="Q1068" s="240">
        <v>19.044</v>
      </c>
      <c r="R1068" s="240">
        <v>18.529</v>
      </c>
      <c r="S1068" s="240">
        <v>24.276</v>
      </c>
      <c r="T1068" s="240">
        <v>53.284999999999997</v>
      </c>
      <c r="U1068" s="240">
        <v>57.850999999999999</v>
      </c>
      <c r="V1068" s="240">
        <v>10.119</v>
      </c>
      <c r="W1068" s="240">
        <v>20.541</v>
      </c>
      <c r="X1068" s="240">
        <v>0.76100000000000001</v>
      </c>
      <c r="Y1068" s="240">
        <v>5.4359999999999999</v>
      </c>
      <c r="Z1068" s="240">
        <v>6.2089999999999996</v>
      </c>
      <c r="AA1068" s="248">
        <v>0</v>
      </c>
      <c r="AB1068" s="93"/>
    </row>
    <row r="1069" spans="1:28" ht="19.5" customHeight="1" x14ac:dyDescent="0.15">
      <c r="A1069" s="194"/>
      <c r="B1069" s="198" t="s">
        <v>65</v>
      </c>
      <c r="C1069" s="198" t="s">
        <v>159</v>
      </c>
      <c r="D1069" s="189" t="s">
        <v>160</v>
      </c>
      <c r="E1069" s="189" t="s">
        <v>184</v>
      </c>
      <c r="F1069" s="240">
        <v>154.87</v>
      </c>
      <c r="G1069" s="240">
        <v>0</v>
      </c>
      <c r="H1069" s="240">
        <v>0</v>
      </c>
      <c r="I1069" s="240">
        <v>0</v>
      </c>
      <c r="J1069" s="240">
        <v>0</v>
      </c>
      <c r="K1069" s="240">
        <v>1.42</v>
      </c>
      <c r="L1069" s="240">
        <v>2.82</v>
      </c>
      <c r="M1069" s="240">
        <v>1.19</v>
      </c>
      <c r="N1069" s="240">
        <v>0.55000000000000004</v>
      </c>
      <c r="O1069" s="240">
        <v>26.45</v>
      </c>
      <c r="P1069" s="240">
        <v>19.13</v>
      </c>
      <c r="Q1069" s="240">
        <v>22.21</v>
      </c>
      <c r="R1069" s="240">
        <v>6.71</v>
      </c>
      <c r="S1069" s="240">
        <v>8.81</v>
      </c>
      <c r="T1069" s="240">
        <v>28.54</v>
      </c>
      <c r="U1069" s="240">
        <v>31.37</v>
      </c>
      <c r="V1069" s="240">
        <v>3.2</v>
      </c>
      <c r="W1069" s="240">
        <v>2.4700000000000002</v>
      </c>
      <c r="X1069" s="240">
        <v>0</v>
      </c>
      <c r="Y1069" s="240">
        <v>0</v>
      </c>
      <c r="Z1069" s="240">
        <v>0</v>
      </c>
      <c r="AA1069" s="248">
        <v>0</v>
      </c>
      <c r="AB1069" s="93"/>
    </row>
    <row r="1070" spans="1:28" ht="19.5" customHeight="1" x14ac:dyDescent="0.15">
      <c r="A1070" s="194"/>
      <c r="B1070" s="198"/>
      <c r="C1070" s="198"/>
      <c r="D1070" s="198"/>
      <c r="E1070" s="189" t="s">
        <v>150</v>
      </c>
      <c r="F1070" s="240">
        <v>34.125</v>
      </c>
      <c r="G1070" s="240">
        <v>0</v>
      </c>
      <c r="H1070" s="240">
        <v>0</v>
      </c>
      <c r="I1070" s="240">
        <v>0</v>
      </c>
      <c r="J1070" s="240">
        <v>0</v>
      </c>
      <c r="K1070" s="240">
        <v>0.14199999999999999</v>
      </c>
      <c r="L1070" s="240">
        <v>0.33700000000000002</v>
      </c>
      <c r="M1070" s="240">
        <v>0.16700000000000001</v>
      </c>
      <c r="N1070" s="240">
        <v>8.7999999999999995E-2</v>
      </c>
      <c r="O1070" s="240">
        <v>4.7619999999999996</v>
      </c>
      <c r="P1070" s="240">
        <v>3.8250000000000002</v>
      </c>
      <c r="Q1070" s="240">
        <v>4.8860000000000001</v>
      </c>
      <c r="R1070" s="240">
        <v>1.1739999999999999</v>
      </c>
      <c r="S1070" s="240">
        <v>2.109</v>
      </c>
      <c r="T1070" s="240">
        <v>7.1979999999999897</v>
      </c>
      <c r="U1070" s="240">
        <v>8.1549999999999994</v>
      </c>
      <c r="V1070" s="240">
        <v>0.83199999999999996</v>
      </c>
      <c r="W1070" s="240">
        <v>0.45</v>
      </c>
      <c r="X1070" s="240">
        <v>0</v>
      </c>
      <c r="Y1070" s="240">
        <v>0</v>
      </c>
      <c r="Z1070" s="240">
        <v>0</v>
      </c>
      <c r="AA1070" s="248">
        <v>0</v>
      </c>
      <c r="AB1070" s="93"/>
    </row>
    <row r="1071" spans="1:28" ht="19.5" customHeight="1" x14ac:dyDescent="0.15">
      <c r="A1071" s="194" t="s">
        <v>85</v>
      </c>
      <c r="B1071" s="198"/>
      <c r="C1071" s="198"/>
      <c r="D1071" s="189" t="s">
        <v>166</v>
      </c>
      <c r="E1071" s="189" t="s">
        <v>184</v>
      </c>
      <c r="F1071" s="240">
        <v>90.65</v>
      </c>
      <c r="G1071" s="240">
        <v>0</v>
      </c>
      <c r="H1071" s="240">
        <v>0</v>
      </c>
      <c r="I1071" s="240">
        <v>0</v>
      </c>
      <c r="J1071" s="240">
        <v>0</v>
      </c>
      <c r="K1071" s="240">
        <v>0</v>
      </c>
      <c r="L1071" s="240">
        <v>0</v>
      </c>
      <c r="M1071" s="240">
        <v>0</v>
      </c>
      <c r="N1071" s="240">
        <v>0</v>
      </c>
      <c r="O1071" s="240">
        <v>0</v>
      </c>
      <c r="P1071" s="240">
        <v>0</v>
      </c>
      <c r="Q1071" s="240">
        <v>0</v>
      </c>
      <c r="R1071" s="240">
        <v>0.28000000000000003</v>
      </c>
      <c r="S1071" s="240">
        <v>0.12</v>
      </c>
      <c r="T1071" s="240">
        <v>8.75</v>
      </c>
      <c r="U1071" s="240">
        <v>3.57</v>
      </c>
      <c r="V1071" s="240">
        <v>31.81</v>
      </c>
      <c r="W1071" s="240">
        <v>32.47</v>
      </c>
      <c r="X1071" s="240">
        <v>5.26</v>
      </c>
      <c r="Y1071" s="240">
        <v>0</v>
      </c>
      <c r="Z1071" s="240">
        <v>0.41</v>
      </c>
      <c r="AA1071" s="248">
        <v>7.98</v>
      </c>
      <c r="AB1071" s="93"/>
    </row>
    <row r="1072" spans="1:28" ht="19.5" customHeight="1" x14ac:dyDescent="0.15">
      <c r="A1072" s="194"/>
      <c r="B1072" s="198"/>
      <c r="C1072" s="198" t="s">
        <v>162</v>
      </c>
      <c r="D1072" s="198"/>
      <c r="E1072" s="189" t="s">
        <v>150</v>
      </c>
      <c r="F1072" s="240">
        <v>25.888999999999999</v>
      </c>
      <c r="G1072" s="240">
        <v>0</v>
      </c>
      <c r="H1072" s="240">
        <v>0</v>
      </c>
      <c r="I1072" s="240">
        <v>0</v>
      </c>
      <c r="J1072" s="240">
        <v>0</v>
      </c>
      <c r="K1072" s="240">
        <v>0</v>
      </c>
      <c r="L1072" s="240">
        <v>0</v>
      </c>
      <c r="M1072" s="240">
        <v>0</v>
      </c>
      <c r="N1072" s="240">
        <v>0</v>
      </c>
      <c r="O1072" s="240">
        <v>0</v>
      </c>
      <c r="P1072" s="240">
        <v>0</v>
      </c>
      <c r="Q1072" s="240">
        <v>0</v>
      </c>
      <c r="R1072" s="240">
        <v>3.7999999999999999E-2</v>
      </c>
      <c r="S1072" s="240">
        <v>2.7E-2</v>
      </c>
      <c r="T1072" s="240">
        <v>2.2730000000000001</v>
      </c>
      <c r="U1072" s="240">
        <v>1.0329999999999999</v>
      </c>
      <c r="V1072" s="240">
        <v>9.2249999999999996</v>
      </c>
      <c r="W1072" s="240">
        <v>9.3529999999999998</v>
      </c>
      <c r="X1072" s="240">
        <v>1.5129999999999999</v>
      </c>
      <c r="Y1072" s="240">
        <v>0</v>
      </c>
      <c r="Z1072" s="240">
        <v>0.11899999999999999</v>
      </c>
      <c r="AA1072" s="248">
        <v>2.3079999999999998</v>
      </c>
      <c r="AB1072" s="93"/>
    </row>
    <row r="1073" spans="1:28" ht="19.5" customHeight="1" x14ac:dyDescent="0.15">
      <c r="A1073" s="194"/>
      <c r="B1073" s="198" t="s">
        <v>20</v>
      </c>
      <c r="C1073" s="198"/>
      <c r="D1073" s="189" t="s">
        <v>164</v>
      </c>
      <c r="E1073" s="189" t="s">
        <v>184</v>
      </c>
      <c r="F1073" s="240">
        <v>0</v>
      </c>
      <c r="G1073" s="240">
        <v>0</v>
      </c>
      <c r="H1073" s="240">
        <v>0</v>
      </c>
      <c r="I1073" s="240">
        <v>0</v>
      </c>
      <c r="J1073" s="240">
        <v>0</v>
      </c>
      <c r="K1073" s="240">
        <v>0</v>
      </c>
      <c r="L1073" s="240">
        <v>0</v>
      </c>
      <c r="M1073" s="240">
        <v>0</v>
      </c>
      <c r="N1073" s="240">
        <v>0</v>
      </c>
      <c r="O1073" s="240">
        <v>0</v>
      </c>
      <c r="P1073" s="240">
        <v>0</v>
      </c>
      <c r="Q1073" s="240">
        <v>0</v>
      </c>
      <c r="R1073" s="240">
        <v>0</v>
      </c>
      <c r="S1073" s="240">
        <v>0</v>
      </c>
      <c r="T1073" s="240">
        <v>0</v>
      </c>
      <c r="U1073" s="240">
        <v>0</v>
      </c>
      <c r="V1073" s="240">
        <v>0</v>
      </c>
      <c r="W1073" s="240">
        <v>0</v>
      </c>
      <c r="X1073" s="240">
        <v>0</v>
      </c>
      <c r="Y1073" s="240">
        <v>0</v>
      </c>
      <c r="Z1073" s="240">
        <v>0</v>
      </c>
      <c r="AA1073" s="248">
        <v>0</v>
      </c>
      <c r="AB1073" s="93"/>
    </row>
    <row r="1074" spans="1:28" ht="19.5" customHeight="1" x14ac:dyDescent="0.15">
      <c r="A1074" s="194"/>
      <c r="B1074" s="198"/>
      <c r="C1074" s="198"/>
      <c r="D1074" s="198"/>
      <c r="E1074" s="189" t="s">
        <v>150</v>
      </c>
      <c r="F1074" s="240">
        <v>0</v>
      </c>
      <c r="G1074" s="240">
        <v>0</v>
      </c>
      <c r="H1074" s="240">
        <v>0</v>
      </c>
      <c r="I1074" s="240">
        <v>0</v>
      </c>
      <c r="J1074" s="240">
        <v>0</v>
      </c>
      <c r="K1074" s="240">
        <v>0</v>
      </c>
      <c r="L1074" s="240">
        <v>0</v>
      </c>
      <c r="M1074" s="240">
        <v>0</v>
      </c>
      <c r="N1074" s="240">
        <v>0</v>
      </c>
      <c r="O1074" s="240">
        <v>0</v>
      </c>
      <c r="P1074" s="240">
        <v>0</v>
      </c>
      <c r="Q1074" s="240">
        <v>0</v>
      </c>
      <c r="R1074" s="240">
        <v>0</v>
      </c>
      <c r="S1074" s="240">
        <v>0</v>
      </c>
      <c r="T1074" s="240">
        <v>0</v>
      </c>
      <c r="U1074" s="240">
        <v>0</v>
      </c>
      <c r="V1074" s="240">
        <v>0</v>
      </c>
      <c r="W1074" s="240">
        <v>0</v>
      </c>
      <c r="X1074" s="240">
        <v>0</v>
      </c>
      <c r="Y1074" s="240">
        <v>0</v>
      </c>
      <c r="Z1074" s="240">
        <v>0</v>
      </c>
      <c r="AA1074" s="248">
        <v>0</v>
      </c>
      <c r="AB1074" s="93"/>
    </row>
    <row r="1075" spans="1:28" ht="19.5" customHeight="1" x14ac:dyDescent="0.15">
      <c r="A1075" s="194"/>
      <c r="B1075" s="197"/>
      <c r="C1075" s="193" t="s">
        <v>165</v>
      </c>
      <c r="D1075" s="188"/>
      <c r="E1075" s="189" t="s">
        <v>184</v>
      </c>
      <c r="F1075" s="240">
        <v>5344.08</v>
      </c>
      <c r="G1075" s="240">
        <v>0</v>
      </c>
      <c r="H1075" s="240">
        <v>28.02</v>
      </c>
      <c r="I1075" s="240">
        <v>48.23</v>
      </c>
      <c r="J1075" s="240">
        <v>57.17</v>
      </c>
      <c r="K1075" s="240">
        <v>137.65</v>
      </c>
      <c r="L1075" s="240">
        <v>184.98</v>
      </c>
      <c r="M1075" s="240">
        <v>156.41999999999999</v>
      </c>
      <c r="N1075" s="240">
        <v>215.71</v>
      </c>
      <c r="O1075" s="240">
        <v>204.99</v>
      </c>
      <c r="P1075" s="240">
        <v>169.26</v>
      </c>
      <c r="Q1075" s="240">
        <v>304.83999999999997</v>
      </c>
      <c r="R1075" s="240">
        <v>604.21</v>
      </c>
      <c r="S1075" s="240">
        <v>640.67999999999995</v>
      </c>
      <c r="T1075" s="240">
        <v>1421.87</v>
      </c>
      <c r="U1075" s="240">
        <v>772.4</v>
      </c>
      <c r="V1075" s="240">
        <v>167.12</v>
      </c>
      <c r="W1075" s="240">
        <v>160.75</v>
      </c>
      <c r="X1075" s="240">
        <v>2.08</v>
      </c>
      <c r="Y1075" s="240">
        <v>15.02</v>
      </c>
      <c r="Z1075" s="240">
        <v>0</v>
      </c>
      <c r="AA1075" s="248">
        <v>52.68</v>
      </c>
      <c r="AB1075" s="93"/>
    </row>
    <row r="1076" spans="1:28" ht="19.5" customHeight="1" thickBot="1" x14ac:dyDescent="0.2">
      <c r="A1076" s="199"/>
      <c r="B1076" s="200"/>
      <c r="C1076" s="200"/>
      <c r="D1076" s="201"/>
      <c r="E1076" s="202" t="s">
        <v>150</v>
      </c>
      <c r="F1076" s="240">
        <v>718.530000000001</v>
      </c>
      <c r="G1076" s="251">
        <v>0</v>
      </c>
      <c r="H1076" s="250">
        <v>0.253</v>
      </c>
      <c r="I1076" s="250">
        <v>1.2150000000000001</v>
      </c>
      <c r="J1076" s="250">
        <v>2.8719999999999999</v>
      </c>
      <c r="K1076" s="250">
        <v>9.6419999999999906</v>
      </c>
      <c r="L1076" s="250">
        <v>16.654</v>
      </c>
      <c r="M1076" s="250">
        <v>15.645</v>
      </c>
      <c r="N1076" s="250">
        <v>23.736999999999998</v>
      </c>
      <c r="O1076" s="250">
        <v>24.593</v>
      </c>
      <c r="P1076" s="250">
        <v>21.957999999999998</v>
      </c>
      <c r="Q1076" s="250">
        <v>42.567999999999998</v>
      </c>
      <c r="R1076" s="250">
        <v>87.518000000000498</v>
      </c>
      <c r="S1076" s="250">
        <v>92.779000000000394</v>
      </c>
      <c r="T1076" s="250">
        <v>207.49299999999999</v>
      </c>
      <c r="U1076" s="250">
        <v>113.443</v>
      </c>
      <c r="V1076" s="250">
        <v>24.382000000000001</v>
      </c>
      <c r="W1076" s="250">
        <v>23.515999999999998</v>
      </c>
      <c r="X1076" s="250">
        <v>0.30499999999999999</v>
      </c>
      <c r="Y1076" s="250">
        <v>2.21</v>
      </c>
      <c r="Z1076" s="250">
        <v>0</v>
      </c>
      <c r="AA1076" s="249">
        <v>7.7469999999999999</v>
      </c>
      <c r="AB1076" s="93"/>
    </row>
    <row r="1077" spans="1:28" ht="19.5" customHeight="1" x14ac:dyDescent="0.15">
      <c r="A1077" s="391" t="s">
        <v>119</v>
      </c>
      <c r="B1077" s="394" t="s">
        <v>120</v>
      </c>
      <c r="C1077" s="395"/>
      <c r="D1077" s="396"/>
      <c r="E1077" s="198" t="s">
        <v>184</v>
      </c>
      <c r="F1077" s="248">
        <v>432.07</v>
      </c>
    </row>
    <row r="1078" spans="1:28" ht="19.5" customHeight="1" x14ac:dyDescent="0.15">
      <c r="A1078" s="392"/>
      <c r="B1078" s="397" t="s">
        <v>206</v>
      </c>
      <c r="C1078" s="398"/>
      <c r="D1078" s="399"/>
      <c r="E1078" s="189" t="s">
        <v>184</v>
      </c>
      <c r="F1078" s="248">
        <v>149.28</v>
      </c>
    </row>
    <row r="1079" spans="1:28" ht="19.5" customHeight="1" x14ac:dyDescent="0.15">
      <c r="A1079" s="393"/>
      <c r="B1079" s="397" t="s">
        <v>207</v>
      </c>
      <c r="C1079" s="398"/>
      <c r="D1079" s="399"/>
      <c r="E1079" s="189" t="s">
        <v>184</v>
      </c>
      <c r="F1079" s="248">
        <v>282.79000000000002</v>
      </c>
    </row>
    <row r="1080" spans="1:28" ht="19.5" customHeight="1" thickBot="1" x14ac:dyDescent="0.2">
      <c r="A1080" s="400" t="s">
        <v>205</v>
      </c>
      <c r="B1080" s="401"/>
      <c r="C1080" s="401"/>
      <c r="D1080" s="402"/>
      <c r="E1080" s="203" t="s">
        <v>184</v>
      </c>
      <c r="F1080" s="247">
        <v>0.28999999999999998</v>
      </c>
    </row>
    <row r="1082" spans="1:28" ht="19.5" customHeight="1" x14ac:dyDescent="0.15">
      <c r="A1082" s="88" t="s">
        <v>387</v>
      </c>
      <c r="F1082" s="261" t="s">
        <v>519</v>
      </c>
    </row>
    <row r="1083" spans="1:28" ht="19.5" customHeight="1" thickBot="1" x14ac:dyDescent="0.2">
      <c r="A1083" s="388" t="s">
        <v>28</v>
      </c>
      <c r="B1083" s="390"/>
      <c r="C1083" s="390"/>
      <c r="D1083" s="390"/>
      <c r="E1083" s="390"/>
      <c r="F1083" s="390"/>
      <c r="G1083" s="390"/>
      <c r="H1083" s="390"/>
      <c r="I1083" s="390"/>
      <c r="J1083" s="390"/>
      <c r="K1083" s="390"/>
      <c r="L1083" s="390"/>
      <c r="M1083" s="390"/>
      <c r="N1083" s="390"/>
      <c r="O1083" s="390"/>
      <c r="P1083" s="390"/>
      <c r="Q1083" s="390"/>
      <c r="R1083" s="390"/>
      <c r="S1083" s="390"/>
      <c r="T1083" s="390"/>
      <c r="U1083" s="390"/>
      <c r="V1083" s="390"/>
      <c r="W1083" s="390"/>
      <c r="X1083" s="390"/>
      <c r="Y1083" s="390"/>
      <c r="Z1083" s="390"/>
      <c r="AA1083" s="390"/>
    </row>
    <row r="1084" spans="1:28" ht="19.5" customHeight="1" x14ac:dyDescent="0.15">
      <c r="A1084" s="185" t="s">
        <v>180</v>
      </c>
      <c r="B1084" s="186"/>
      <c r="C1084" s="186"/>
      <c r="D1084" s="186"/>
      <c r="E1084" s="186"/>
      <c r="F1084" s="90" t="s">
        <v>181</v>
      </c>
      <c r="G1084" s="91"/>
      <c r="H1084" s="91"/>
      <c r="I1084" s="91"/>
      <c r="J1084" s="91"/>
      <c r="K1084" s="91"/>
      <c r="L1084" s="91"/>
      <c r="M1084" s="91"/>
      <c r="N1084" s="91"/>
      <c r="O1084" s="91"/>
      <c r="P1084" s="91"/>
      <c r="Q1084" s="260"/>
      <c r="R1084" s="92"/>
      <c r="S1084" s="91"/>
      <c r="T1084" s="91"/>
      <c r="U1084" s="91"/>
      <c r="V1084" s="91"/>
      <c r="W1084" s="91"/>
      <c r="X1084" s="91"/>
      <c r="Y1084" s="91"/>
      <c r="Z1084" s="91"/>
      <c r="AA1084" s="259" t="s">
        <v>182</v>
      </c>
      <c r="AB1084" s="93"/>
    </row>
    <row r="1085" spans="1:28" ht="19.5" customHeight="1" x14ac:dyDescent="0.15">
      <c r="A1085" s="187" t="s">
        <v>183</v>
      </c>
      <c r="B1085" s="188"/>
      <c r="C1085" s="188"/>
      <c r="D1085" s="188"/>
      <c r="E1085" s="189" t="s">
        <v>184</v>
      </c>
      <c r="F1085" s="240">
        <v>1330.8</v>
      </c>
      <c r="G1085" s="256" t="s">
        <v>185</v>
      </c>
      <c r="H1085" s="256" t="s">
        <v>186</v>
      </c>
      <c r="I1085" s="256" t="s">
        <v>187</v>
      </c>
      <c r="J1085" s="256" t="s">
        <v>188</v>
      </c>
      <c r="K1085" s="256" t="s">
        <v>228</v>
      </c>
      <c r="L1085" s="256" t="s">
        <v>229</v>
      </c>
      <c r="M1085" s="256" t="s">
        <v>230</v>
      </c>
      <c r="N1085" s="256" t="s">
        <v>231</v>
      </c>
      <c r="O1085" s="256" t="s">
        <v>232</v>
      </c>
      <c r="P1085" s="256" t="s">
        <v>233</v>
      </c>
      <c r="Q1085" s="258" t="s">
        <v>234</v>
      </c>
      <c r="R1085" s="257" t="s">
        <v>235</v>
      </c>
      <c r="S1085" s="256" t="s">
        <v>236</v>
      </c>
      <c r="T1085" s="256" t="s">
        <v>237</v>
      </c>
      <c r="U1085" s="256" t="s">
        <v>238</v>
      </c>
      <c r="V1085" s="256" t="s">
        <v>239</v>
      </c>
      <c r="W1085" s="256" t="s">
        <v>42</v>
      </c>
      <c r="X1085" s="256" t="s">
        <v>147</v>
      </c>
      <c r="Y1085" s="256" t="s">
        <v>148</v>
      </c>
      <c r="Z1085" s="256" t="s">
        <v>149</v>
      </c>
      <c r="AA1085" s="253"/>
      <c r="AB1085" s="93"/>
    </row>
    <row r="1086" spans="1:28" ht="19.5" customHeight="1" x14ac:dyDescent="0.15">
      <c r="A1086" s="190"/>
      <c r="B1086" s="191"/>
      <c r="C1086" s="191"/>
      <c r="D1086" s="191"/>
      <c r="E1086" s="189" t="s">
        <v>150</v>
      </c>
      <c r="F1086" s="240">
        <v>328.97399999999999</v>
      </c>
      <c r="G1086" s="254"/>
      <c r="H1086" s="254"/>
      <c r="I1086" s="254"/>
      <c r="J1086" s="254"/>
      <c r="K1086" s="254"/>
      <c r="L1086" s="254"/>
      <c r="M1086" s="254"/>
      <c r="N1086" s="254"/>
      <c r="O1086" s="254"/>
      <c r="P1086" s="254"/>
      <c r="Q1086" s="255"/>
      <c r="R1086" s="94"/>
      <c r="S1086" s="254"/>
      <c r="T1086" s="254"/>
      <c r="U1086" s="254"/>
      <c r="V1086" s="254"/>
      <c r="W1086" s="254"/>
      <c r="X1086" s="254"/>
      <c r="Y1086" s="254"/>
      <c r="Z1086" s="254"/>
      <c r="AA1086" s="253" t="s">
        <v>151</v>
      </c>
      <c r="AB1086" s="93"/>
    </row>
    <row r="1087" spans="1:28" ht="19.5" customHeight="1" x14ac:dyDescent="0.15">
      <c r="A1087" s="192"/>
      <c r="B1087" s="193" t="s">
        <v>152</v>
      </c>
      <c r="C1087" s="188"/>
      <c r="D1087" s="188"/>
      <c r="E1087" s="189" t="s">
        <v>184</v>
      </c>
      <c r="F1087" s="240">
        <v>1323.22</v>
      </c>
      <c r="G1087" s="240">
        <v>0.39</v>
      </c>
      <c r="H1087" s="240">
        <v>2.62</v>
      </c>
      <c r="I1087" s="240">
        <v>4.3</v>
      </c>
      <c r="J1087" s="240">
        <v>9.18</v>
      </c>
      <c r="K1087" s="240">
        <v>16.7</v>
      </c>
      <c r="L1087" s="240">
        <v>23.56</v>
      </c>
      <c r="M1087" s="240">
        <v>45.14</v>
      </c>
      <c r="N1087" s="240">
        <v>41.47</v>
      </c>
      <c r="O1087" s="240">
        <v>19.22</v>
      </c>
      <c r="P1087" s="240">
        <v>102.48</v>
      </c>
      <c r="Q1087" s="240">
        <v>115.59</v>
      </c>
      <c r="R1087" s="240">
        <v>166.3</v>
      </c>
      <c r="S1087" s="240">
        <v>240.63</v>
      </c>
      <c r="T1087" s="240">
        <v>239.33</v>
      </c>
      <c r="U1087" s="240">
        <v>170.4</v>
      </c>
      <c r="V1087" s="240">
        <v>19.71</v>
      </c>
      <c r="W1087" s="240">
        <v>59.89</v>
      </c>
      <c r="X1087" s="240">
        <v>9.61</v>
      </c>
      <c r="Y1087" s="240">
        <v>23.07</v>
      </c>
      <c r="Z1087" s="240">
        <v>0</v>
      </c>
      <c r="AA1087" s="248">
        <v>13.63</v>
      </c>
      <c r="AB1087" s="93"/>
    </row>
    <row r="1088" spans="1:28" ht="19.5" customHeight="1" x14ac:dyDescent="0.15">
      <c r="A1088" s="194"/>
      <c r="B1088" s="195"/>
      <c r="C1088" s="191"/>
      <c r="D1088" s="191"/>
      <c r="E1088" s="189" t="s">
        <v>150</v>
      </c>
      <c r="F1088" s="240">
        <v>328.97399999999999</v>
      </c>
      <c r="G1088" s="240">
        <v>0</v>
      </c>
      <c r="H1088" s="240">
        <v>3.0000000000000001E-3</v>
      </c>
      <c r="I1088" s="240">
        <v>5.2999999999999999E-2</v>
      </c>
      <c r="J1088" s="240">
        <v>0.29499999999999998</v>
      </c>
      <c r="K1088" s="240">
        <v>2.3039999999999998</v>
      </c>
      <c r="L1088" s="240">
        <v>4.4459999999999997</v>
      </c>
      <c r="M1088" s="240">
        <v>9.7629999999999999</v>
      </c>
      <c r="N1088" s="240">
        <v>11.637</v>
      </c>
      <c r="O1088" s="240">
        <v>5.39</v>
      </c>
      <c r="P1088" s="240">
        <v>31.073</v>
      </c>
      <c r="Q1088" s="240">
        <v>34.997</v>
      </c>
      <c r="R1088" s="240">
        <v>44.033999999999899</v>
      </c>
      <c r="S1088" s="240">
        <v>56.761000000000003</v>
      </c>
      <c r="T1088" s="240">
        <v>57.603000000000002</v>
      </c>
      <c r="U1088" s="240">
        <v>36.387999999999998</v>
      </c>
      <c r="V1088" s="240">
        <v>6.2590000000000003</v>
      </c>
      <c r="W1088" s="240">
        <v>13.683999999999999</v>
      </c>
      <c r="X1088" s="240">
        <v>3.66</v>
      </c>
      <c r="Y1088" s="240">
        <v>5.7590000000000003</v>
      </c>
      <c r="Z1088" s="240">
        <v>0</v>
      </c>
      <c r="AA1088" s="248">
        <v>4.8650000000000002</v>
      </c>
      <c r="AB1088" s="93"/>
    </row>
    <row r="1089" spans="1:28" ht="19.5" customHeight="1" x14ac:dyDescent="0.15">
      <c r="A1089" s="194"/>
      <c r="B1089" s="196"/>
      <c r="C1089" s="193" t="s">
        <v>152</v>
      </c>
      <c r="D1089" s="188"/>
      <c r="E1089" s="189" t="s">
        <v>184</v>
      </c>
      <c r="F1089" s="240">
        <v>697.86</v>
      </c>
      <c r="G1089" s="240">
        <v>0.39</v>
      </c>
      <c r="H1089" s="240">
        <v>2.41</v>
      </c>
      <c r="I1089" s="240">
        <v>4.22</v>
      </c>
      <c r="J1089" s="240">
        <v>4.53</v>
      </c>
      <c r="K1089" s="240">
        <v>13.76</v>
      </c>
      <c r="L1089" s="240">
        <v>20.38</v>
      </c>
      <c r="M1089" s="240">
        <v>38.1</v>
      </c>
      <c r="N1089" s="240">
        <v>39.61</v>
      </c>
      <c r="O1089" s="240">
        <v>16.14</v>
      </c>
      <c r="P1089" s="240">
        <v>97.27</v>
      </c>
      <c r="Q1089" s="240">
        <v>89.69</v>
      </c>
      <c r="R1089" s="240">
        <v>90.97</v>
      </c>
      <c r="S1089" s="240">
        <v>95.87</v>
      </c>
      <c r="T1089" s="240">
        <v>83.63</v>
      </c>
      <c r="U1089" s="240">
        <v>41.53</v>
      </c>
      <c r="V1089" s="240">
        <v>12.47</v>
      </c>
      <c r="W1089" s="240">
        <v>18.25</v>
      </c>
      <c r="X1089" s="240">
        <v>8.5399999999999991</v>
      </c>
      <c r="Y1089" s="240">
        <v>9.51</v>
      </c>
      <c r="Z1089" s="240">
        <v>0</v>
      </c>
      <c r="AA1089" s="248">
        <v>10.59</v>
      </c>
      <c r="AB1089" s="93"/>
    </row>
    <row r="1090" spans="1:28" ht="19.5" customHeight="1" x14ac:dyDescent="0.15">
      <c r="A1090" s="194"/>
      <c r="B1090" s="197"/>
      <c r="C1090" s="197"/>
      <c r="D1090" s="191"/>
      <c r="E1090" s="189" t="s">
        <v>150</v>
      </c>
      <c r="F1090" s="240">
        <v>238.851</v>
      </c>
      <c r="G1090" s="240">
        <v>0</v>
      </c>
      <c r="H1090" s="240">
        <v>0</v>
      </c>
      <c r="I1090" s="240">
        <v>5.0999999999999997E-2</v>
      </c>
      <c r="J1090" s="240">
        <v>5.6000000000000001E-2</v>
      </c>
      <c r="K1090" s="240">
        <v>2.097</v>
      </c>
      <c r="L1090" s="240">
        <v>4.165</v>
      </c>
      <c r="M1090" s="240">
        <v>9.0589999999999993</v>
      </c>
      <c r="N1090" s="240">
        <v>11.432</v>
      </c>
      <c r="O1090" s="240">
        <v>5.0209999999999999</v>
      </c>
      <c r="P1090" s="240">
        <v>30.382999999999999</v>
      </c>
      <c r="Q1090" s="240">
        <v>31.268000000000001</v>
      </c>
      <c r="R1090" s="240">
        <v>33.738999999999997</v>
      </c>
      <c r="S1090" s="240">
        <v>37.031999999999996</v>
      </c>
      <c r="T1090" s="240">
        <v>33.433</v>
      </c>
      <c r="U1090" s="240">
        <v>16.927</v>
      </c>
      <c r="V1090" s="240">
        <v>4.9390000000000001</v>
      </c>
      <c r="W1090" s="240">
        <v>7.4820000000000002</v>
      </c>
      <c r="X1090" s="240">
        <v>3.5030000000000001</v>
      </c>
      <c r="Y1090" s="240">
        <v>3.9009999999999998</v>
      </c>
      <c r="Z1090" s="240">
        <v>0</v>
      </c>
      <c r="AA1090" s="248">
        <v>4.3630000000000004</v>
      </c>
      <c r="AB1090" s="93"/>
    </row>
    <row r="1091" spans="1:28" ht="19.5" customHeight="1" x14ac:dyDescent="0.15">
      <c r="A1091" s="194"/>
      <c r="B1091" s="198"/>
      <c r="C1091" s="189"/>
      <c r="D1091" s="189" t="s">
        <v>153</v>
      </c>
      <c r="E1091" s="189" t="s">
        <v>184</v>
      </c>
      <c r="F1091" s="240">
        <v>696.73</v>
      </c>
      <c r="G1091" s="240">
        <v>0.39</v>
      </c>
      <c r="H1091" s="240">
        <v>2.41</v>
      </c>
      <c r="I1091" s="240">
        <v>4.22</v>
      </c>
      <c r="J1091" s="240">
        <v>4.4800000000000004</v>
      </c>
      <c r="K1091" s="240">
        <v>13.76</v>
      </c>
      <c r="L1091" s="240">
        <v>20.38</v>
      </c>
      <c r="M1091" s="240">
        <v>38.1</v>
      </c>
      <c r="N1091" s="240">
        <v>39.61</v>
      </c>
      <c r="O1091" s="240">
        <v>15.72</v>
      </c>
      <c r="P1091" s="240">
        <v>97.27</v>
      </c>
      <c r="Q1091" s="240">
        <v>89.69</v>
      </c>
      <c r="R1091" s="240">
        <v>90.76</v>
      </c>
      <c r="S1091" s="240">
        <v>95.87</v>
      </c>
      <c r="T1091" s="240">
        <v>83.61</v>
      </c>
      <c r="U1091" s="240">
        <v>41.21</v>
      </c>
      <c r="V1091" s="240">
        <v>12.36</v>
      </c>
      <c r="W1091" s="240">
        <v>18.25</v>
      </c>
      <c r="X1091" s="240">
        <v>8.5399999999999991</v>
      </c>
      <c r="Y1091" s="240">
        <v>9.51</v>
      </c>
      <c r="Z1091" s="240">
        <v>0</v>
      </c>
      <c r="AA1091" s="248">
        <v>10.59</v>
      </c>
      <c r="AB1091" s="93"/>
    </row>
    <row r="1092" spans="1:28" ht="19.5" customHeight="1" x14ac:dyDescent="0.15">
      <c r="A1092" s="194"/>
      <c r="B1092" s="198" t="s">
        <v>154</v>
      </c>
      <c r="C1092" s="198"/>
      <c r="D1092" s="198"/>
      <c r="E1092" s="189" t="s">
        <v>150</v>
      </c>
      <c r="F1092" s="240">
        <v>238.65100000000001</v>
      </c>
      <c r="G1092" s="240">
        <v>0</v>
      </c>
      <c r="H1092" s="240">
        <v>0</v>
      </c>
      <c r="I1092" s="240">
        <v>5.0999999999999997E-2</v>
      </c>
      <c r="J1092" s="240">
        <v>5.2999999999999999E-2</v>
      </c>
      <c r="K1092" s="240">
        <v>2.097</v>
      </c>
      <c r="L1092" s="240">
        <v>4.165</v>
      </c>
      <c r="M1092" s="240">
        <v>9.0589999999999993</v>
      </c>
      <c r="N1092" s="240">
        <v>11.432</v>
      </c>
      <c r="O1092" s="240">
        <v>4.915</v>
      </c>
      <c r="P1092" s="240">
        <v>30.382999999999999</v>
      </c>
      <c r="Q1092" s="240">
        <v>31.268000000000001</v>
      </c>
      <c r="R1092" s="240">
        <v>33.709000000000003</v>
      </c>
      <c r="S1092" s="240">
        <v>37.031999999999996</v>
      </c>
      <c r="T1092" s="240">
        <v>33.430999999999997</v>
      </c>
      <c r="U1092" s="240">
        <v>16.88</v>
      </c>
      <c r="V1092" s="240">
        <v>4.9269999999999996</v>
      </c>
      <c r="W1092" s="240">
        <v>7.4820000000000002</v>
      </c>
      <c r="X1092" s="240">
        <v>3.5030000000000001</v>
      </c>
      <c r="Y1092" s="240">
        <v>3.9009999999999998</v>
      </c>
      <c r="Z1092" s="240">
        <v>0</v>
      </c>
      <c r="AA1092" s="248">
        <v>4.3630000000000004</v>
      </c>
      <c r="AB1092" s="93"/>
    </row>
    <row r="1093" spans="1:28" ht="19.5" customHeight="1" x14ac:dyDescent="0.15">
      <c r="A1093" s="194" t="s">
        <v>155</v>
      </c>
      <c r="B1093" s="198"/>
      <c r="C1093" s="198" t="s">
        <v>10</v>
      </c>
      <c r="D1093" s="189" t="s">
        <v>156</v>
      </c>
      <c r="E1093" s="189" t="s">
        <v>184</v>
      </c>
      <c r="F1093" s="240">
        <v>642.52</v>
      </c>
      <c r="G1093" s="240">
        <v>0</v>
      </c>
      <c r="H1093" s="240">
        <v>1.79</v>
      </c>
      <c r="I1093" s="240">
        <v>0.73</v>
      </c>
      <c r="J1093" s="240">
        <v>0</v>
      </c>
      <c r="K1093" s="240">
        <v>12.08</v>
      </c>
      <c r="L1093" s="240">
        <v>19.579999999999998</v>
      </c>
      <c r="M1093" s="240">
        <v>34.5</v>
      </c>
      <c r="N1093" s="240">
        <v>39.01</v>
      </c>
      <c r="O1093" s="240">
        <v>14.76</v>
      </c>
      <c r="P1093" s="240">
        <v>78.11</v>
      </c>
      <c r="Q1093" s="240">
        <v>79.41</v>
      </c>
      <c r="R1093" s="240">
        <v>85.5</v>
      </c>
      <c r="S1093" s="240">
        <v>93.13</v>
      </c>
      <c r="T1093" s="240">
        <v>83.5</v>
      </c>
      <c r="U1093" s="240">
        <v>41.17</v>
      </c>
      <c r="V1093" s="240">
        <v>12.36</v>
      </c>
      <c r="W1093" s="240">
        <v>18.25</v>
      </c>
      <c r="X1093" s="240">
        <v>8.5399999999999991</v>
      </c>
      <c r="Y1093" s="240">
        <v>9.51</v>
      </c>
      <c r="Z1093" s="240">
        <v>0</v>
      </c>
      <c r="AA1093" s="248">
        <v>10.59</v>
      </c>
      <c r="AB1093" s="93"/>
    </row>
    <row r="1094" spans="1:28" ht="19.5" customHeight="1" x14ac:dyDescent="0.15">
      <c r="A1094" s="194"/>
      <c r="B1094" s="198"/>
      <c r="C1094" s="198"/>
      <c r="D1094" s="198"/>
      <c r="E1094" s="189" t="s">
        <v>150</v>
      </c>
      <c r="F1094" s="240">
        <v>229.70599999999999</v>
      </c>
      <c r="G1094" s="240">
        <v>0</v>
      </c>
      <c r="H1094" s="240">
        <v>0</v>
      </c>
      <c r="I1094" s="240">
        <v>5.0999999999999997E-2</v>
      </c>
      <c r="J1094" s="240">
        <v>0</v>
      </c>
      <c r="K1094" s="240">
        <v>2.0529999999999999</v>
      </c>
      <c r="L1094" s="240">
        <v>4.1139999999999999</v>
      </c>
      <c r="M1094" s="240">
        <v>8.6359999999999992</v>
      </c>
      <c r="N1094" s="240">
        <v>11.316000000000001</v>
      </c>
      <c r="O1094" s="240">
        <v>4.726</v>
      </c>
      <c r="P1094" s="240">
        <v>26.544</v>
      </c>
      <c r="Q1094" s="240">
        <v>28.975000000000001</v>
      </c>
      <c r="R1094" s="240">
        <v>32.488999999999997</v>
      </c>
      <c r="S1094" s="240">
        <v>36.353000000000002</v>
      </c>
      <c r="T1094" s="240">
        <v>33.402999999999999</v>
      </c>
      <c r="U1094" s="240">
        <v>16.87</v>
      </c>
      <c r="V1094" s="240">
        <v>4.9269999999999996</v>
      </c>
      <c r="W1094" s="240">
        <v>7.4820000000000002</v>
      </c>
      <c r="X1094" s="240">
        <v>3.5030000000000001</v>
      </c>
      <c r="Y1094" s="240">
        <v>3.9009999999999998</v>
      </c>
      <c r="Z1094" s="240">
        <v>0</v>
      </c>
      <c r="AA1094" s="248">
        <v>4.3630000000000004</v>
      </c>
      <c r="AB1094" s="93"/>
    </row>
    <row r="1095" spans="1:28" ht="19.5" customHeight="1" x14ac:dyDescent="0.15">
      <c r="A1095" s="194"/>
      <c r="B1095" s="198"/>
      <c r="C1095" s="198"/>
      <c r="D1095" s="189" t="s">
        <v>157</v>
      </c>
      <c r="E1095" s="189" t="s">
        <v>184</v>
      </c>
      <c r="F1095" s="240">
        <v>11.97</v>
      </c>
      <c r="G1095" s="240">
        <v>0</v>
      </c>
      <c r="H1095" s="240">
        <v>0</v>
      </c>
      <c r="I1095" s="240">
        <v>0</v>
      </c>
      <c r="J1095" s="240">
        <v>0</v>
      </c>
      <c r="K1095" s="240">
        <v>0</v>
      </c>
      <c r="L1095" s="240">
        <v>0</v>
      </c>
      <c r="M1095" s="240">
        <v>0</v>
      </c>
      <c r="N1095" s="240">
        <v>0.2</v>
      </c>
      <c r="O1095" s="240">
        <v>0</v>
      </c>
      <c r="P1095" s="240">
        <v>6.6</v>
      </c>
      <c r="Q1095" s="240">
        <v>1.43</v>
      </c>
      <c r="R1095" s="240">
        <v>1.62</v>
      </c>
      <c r="S1095" s="240">
        <v>2.12</v>
      </c>
      <c r="T1095" s="240">
        <v>0</v>
      </c>
      <c r="U1095" s="240">
        <v>0</v>
      </c>
      <c r="V1095" s="240">
        <v>0</v>
      </c>
      <c r="W1095" s="240">
        <v>0</v>
      </c>
      <c r="X1095" s="240">
        <v>0</v>
      </c>
      <c r="Y1095" s="240">
        <v>0</v>
      </c>
      <c r="Z1095" s="240">
        <v>0</v>
      </c>
      <c r="AA1095" s="248">
        <v>0</v>
      </c>
      <c r="AB1095" s="93"/>
    </row>
    <row r="1096" spans="1:28" ht="19.5" customHeight="1" x14ac:dyDescent="0.15">
      <c r="A1096" s="194"/>
      <c r="B1096" s="198"/>
      <c r="C1096" s="198"/>
      <c r="D1096" s="198"/>
      <c r="E1096" s="189" t="s">
        <v>150</v>
      </c>
      <c r="F1096" s="240">
        <v>2.5449999999999999</v>
      </c>
      <c r="G1096" s="240">
        <v>0</v>
      </c>
      <c r="H1096" s="240">
        <v>0</v>
      </c>
      <c r="I1096" s="240">
        <v>0</v>
      </c>
      <c r="J1096" s="240">
        <v>0</v>
      </c>
      <c r="K1096" s="240">
        <v>0</v>
      </c>
      <c r="L1096" s="240">
        <v>0</v>
      </c>
      <c r="M1096" s="240">
        <v>0</v>
      </c>
      <c r="N1096" s="240">
        <v>3.2000000000000001E-2</v>
      </c>
      <c r="O1096" s="240">
        <v>0</v>
      </c>
      <c r="P1096" s="240">
        <v>1.32</v>
      </c>
      <c r="Q1096" s="240">
        <v>0.312</v>
      </c>
      <c r="R1096" s="240">
        <v>0.373</v>
      </c>
      <c r="S1096" s="240">
        <v>0.50800000000000001</v>
      </c>
      <c r="T1096" s="240">
        <v>0</v>
      </c>
      <c r="U1096" s="240">
        <v>0</v>
      </c>
      <c r="V1096" s="240">
        <v>0</v>
      </c>
      <c r="W1096" s="240">
        <v>0</v>
      </c>
      <c r="X1096" s="240">
        <v>0</v>
      </c>
      <c r="Y1096" s="240">
        <v>0</v>
      </c>
      <c r="Z1096" s="240">
        <v>0</v>
      </c>
      <c r="AA1096" s="248">
        <v>0</v>
      </c>
      <c r="AB1096" s="93"/>
    </row>
    <row r="1097" spans="1:28" ht="19.5" customHeight="1" x14ac:dyDescent="0.15">
      <c r="A1097" s="194"/>
      <c r="B1097" s="198" t="s">
        <v>158</v>
      </c>
      <c r="C1097" s="198" t="s">
        <v>159</v>
      </c>
      <c r="D1097" s="189" t="s">
        <v>160</v>
      </c>
      <c r="E1097" s="189" t="s">
        <v>184</v>
      </c>
      <c r="F1097" s="240">
        <v>26.98</v>
      </c>
      <c r="G1097" s="240">
        <v>0</v>
      </c>
      <c r="H1097" s="240">
        <v>0</v>
      </c>
      <c r="I1097" s="240">
        <v>0</v>
      </c>
      <c r="J1097" s="240">
        <v>0</v>
      </c>
      <c r="K1097" s="240">
        <v>0</v>
      </c>
      <c r="L1097" s="240">
        <v>0.25</v>
      </c>
      <c r="M1097" s="240">
        <v>2.1</v>
      </c>
      <c r="N1097" s="240">
        <v>0</v>
      </c>
      <c r="O1097" s="240">
        <v>0.53</v>
      </c>
      <c r="P1097" s="240">
        <v>12.43</v>
      </c>
      <c r="Q1097" s="240">
        <v>7.89</v>
      </c>
      <c r="R1097" s="240">
        <v>3.54</v>
      </c>
      <c r="S1097" s="240">
        <v>0.09</v>
      </c>
      <c r="T1097" s="240">
        <v>0.11</v>
      </c>
      <c r="U1097" s="240">
        <v>0.04</v>
      </c>
      <c r="V1097" s="240">
        <v>0</v>
      </c>
      <c r="W1097" s="240">
        <v>0</v>
      </c>
      <c r="X1097" s="240">
        <v>0</v>
      </c>
      <c r="Y1097" s="240">
        <v>0</v>
      </c>
      <c r="Z1097" s="240">
        <v>0</v>
      </c>
      <c r="AA1097" s="248">
        <v>0</v>
      </c>
      <c r="AB1097" s="93"/>
    </row>
    <row r="1098" spans="1:28" ht="19.5" customHeight="1" x14ac:dyDescent="0.15">
      <c r="A1098" s="194"/>
      <c r="B1098" s="198"/>
      <c r="C1098" s="198"/>
      <c r="D1098" s="198"/>
      <c r="E1098" s="189" t="s">
        <v>150</v>
      </c>
      <c r="F1098" s="240">
        <v>5.5170000000000003</v>
      </c>
      <c r="G1098" s="240">
        <v>0</v>
      </c>
      <c r="H1098" s="240">
        <v>0</v>
      </c>
      <c r="I1098" s="240">
        <v>0</v>
      </c>
      <c r="J1098" s="240">
        <v>0</v>
      </c>
      <c r="K1098" s="240">
        <v>0</v>
      </c>
      <c r="L1098" s="240">
        <v>0.03</v>
      </c>
      <c r="M1098" s="240">
        <v>0.29399999999999998</v>
      </c>
      <c r="N1098" s="240">
        <v>0</v>
      </c>
      <c r="O1098" s="240">
        <v>9.6000000000000002E-2</v>
      </c>
      <c r="P1098" s="240">
        <v>2.4860000000000002</v>
      </c>
      <c r="Q1098" s="240">
        <v>1.7310000000000001</v>
      </c>
      <c r="R1098" s="240">
        <v>0.82</v>
      </c>
      <c r="S1098" s="240">
        <v>2.1999999999999999E-2</v>
      </c>
      <c r="T1098" s="240">
        <v>2.8000000000000001E-2</v>
      </c>
      <c r="U1098" s="240">
        <v>0.01</v>
      </c>
      <c r="V1098" s="240">
        <v>0</v>
      </c>
      <c r="W1098" s="240">
        <v>0</v>
      </c>
      <c r="X1098" s="240">
        <v>0</v>
      </c>
      <c r="Y1098" s="240">
        <v>0</v>
      </c>
      <c r="Z1098" s="240">
        <v>0</v>
      </c>
      <c r="AA1098" s="248">
        <v>0</v>
      </c>
      <c r="AB1098" s="93"/>
    </row>
    <row r="1099" spans="1:28" ht="19.5" customHeight="1" x14ac:dyDescent="0.15">
      <c r="A1099" s="194"/>
      <c r="B1099" s="198"/>
      <c r="C1099" s="198"/>
      <c r="D1099" s="189" t="s">
        <v>161</v>
      </c>
      <c r="E1099" s="189" t="s">
        <v>184</v>
      </c>
      <c r="F1099" s="240">
        <v>12.17</v>
      </c>
      <c r="G1099" s="240">
        <v>0.39</v>
      </c>
      <c r="H1099" s="240">
        <v>0.4</v>
      </c>
      <c r="I1099" s="240">
        <v>3.49</v>
      </c>
      <c r="J1099" s="240">
        <v>4.4800000000000004</v>
      </c>
      <c r="K1099" s="240">
        <v>1.68</v>
      </c>
      <c r="L1099" s="240">
        <v>0.55000000000000004</v>
      </c>
      <c r="M1099" s="240">
        <v>1.18</v>
      </c>
      <c r="N1099" s="240">
        <v>0</v>
      </c>
      <c r="O1099" s="240">
        <v>0</v>
      </c>
      <c r="P1099" s="240">
        <v>0</v>
      </c>
      <c r="Q1099" s="240">
        <v>0</v>
      </c>
      <c r="R1099" s="240">
        <v>0</v>
      </c>
      <c r="S1099" s="240">
        <v>0</v>
      </c>
      <c r="T1099" s="240">
        <v>0</v>
      </c>
      <c r="U1099" s="240">
        <v>0</v>
      </c>
      <c r="V1099" s="240">
        <v>0</v>
      </c>
      <c r="W1099" s="240">
        <v>0</v>
      </c>
      <c r="X1099" s="240">
        <v>0</v>
      </c>
      <c r="Y1099" s="240">
        <v>0</v>
      </c>
      <c r="Z1099" s="240">
        <v>0</v>
      </c>
      <c r="AA1099" s="248">
        <v>0</v>
      </c>
      <c r="AB1099" s="93"/>
    </row>
    <row r="1100" spans="1:28" ht="19.5" customHeight="1" x14ac:dyDescent="0.15">
      <c r="A1100" s="194"/>
      <c r="B1100" s="198"/>
      <c r="C1100" s="198"/>
      <c r="D1100" s="198"/>
      <c r="E1100" s="189" t="s">
        <v>150</v>
      </c>
      <c r="F1100" s="240">
        <v>0.186</v>
      </c>
      <c r="G1100" s="240">
        <v>0</v>
      </c>
      <c r="H1100" s="240">
        <v>0</v>
      </c>
      <c r="I1100" s="240">
        <v>0</v>
      </c>
      <c r="J1100" s="240">
        <v>5.2999999999999999E-2</v>
      </c>
      <c r="K1100" s="240">
        <v>4.3999999999999997E-2</v>
      </c>
      <c r="L1100" s="240">
        <v>2.1000000000000001E-2</v>
      </c>
      <c r="M1100" s="240">
        <v>6.8000000000000005E-2</v>
      </c>
      <c r="N1100" s="240">
        <v>0</v>
      </c>
      <c r="O1100" s="240">
        <v>0</v>
      </c>
      <c r="P1100" s="240">
        <v>0</v>
      </c>
      <c r="Q1100" s="240">
        <v>0</v>
      </c>
      <c r="R1100" s="240">
        <v>0</v>
      </c>
      <c r="S1100" s="240">
        <v>0</v>
      </c>
      <c r="T1100" s="240">
        <v>0</v>
      </c>
      <c r="U1100" s="240">
        <v>0</v>
      </c>
      <c r="V1100" s="240">
        <v>0</v>
      </c>
      <c r="W1100" s="240">
        <v>0</v>
      </c>
      <c r="X1100" s="240">
        <v>0</v>
      </c>
      <c r="Y1100" s="240">
        <v>0</v>
      </c>
      <c r="Z1100" s="240">
        <v>0</v>
      </c>
      <c r="AA1100" s="248">
        <v>0</v>
      </c>
      <c r="AB1100" s="93"/>
    </row>
    <row r="1101" spans="1:28" ht="19.5" customHeight="1" x14ac:dyDescent="0.15">
      <c r="A1101" s="194"/>
      <c r="B1101" s="198"/>
      <c r="C1101" s="198" t="s">
        <v>162</v>
      </c>
      <c r="D1101" s="189" t="s">
        <v>163</v>
      </c>
      <c r="E1101" s="189" t="s">
        <v>184</v>
      </c>
      <c r="F1101" s="240">
        <v>3.09</v>
      </c>
      <c r="G1101" s="240">
        <v>0</v>
      </c>
      <c r="H1101" s="240">
        <v>0.22</v>
      </c>
      <c r="I1101" s="240">
        <v>0</v>
      </c>
      <c r="J1101" s="240">
        <v>0</v>
      </c>
      <c r="K1101" s="240">
        <v>0</v>
      </c>
      <c r="L1101" s="240">
        <v>0</v>
      </c>
      <c r="M1101" s="240">
        <v>0.32</v>
      </c>
      <c r="N1101" s="240">
        <v>0.4</v>
      </c>
      <c r="O1101" s="240">
        <v>0.43</v>
      </c>
      <c r="P1101" s="240">
        <v>0.13</v>
      </c>
      <c r="Q1101" s="240">
        <v>0.96</v>
      </c>
      <c r="R1101" s="240">
        <v>0.1</v>
      </c>
      <c r="S1101" s="240">
        <v>0.53</v>
      </c>
      <c r="T1101" s="240">
        <v>0</v>
      </c>
      <c r="U1101" s="240">
        <v>0</v>
      </c>
      <c r="V1101" s="240">
        <v>0</v>
      </c>
      <c r="W1101" s="240">
        <v>0</v>
      </c>
      <c r="X1101" s="240">
        <v>0</v>
      </c>
      <c r="Y1101" s="240">
        <v>0</v>
      </c>
      <c r="Z1101" s="240">
        <v>0</v>
      </c>
      <c r="AA1101" s="248">
        <v>0</v>
      </c>
      <c r="AB1101" s="93"/>
    </row>
    <row r="1102" spans="1:28" ht="19.5" customHeight="1" x14ac:dyDescent="0.15">
      <c r="A1102" s="194"/>
      <c r="B1102" s="198" t="s">
        <v>20</v>
      </c>
      <c r="C1102" s="198"/>
      <c r="D1102" s="198"/>
      <c r="E1102" s="189" t="s">
        <v>150</v>
      </c>
      <c r="F1102" s="240">
        <v>0.69699999999999995</v>
      </c>
      <c r="G1102" s="240">
        <v>0</v>
      </c>
      <c r="H1102" s="240">
        <v>0</v>
      </c>
      <c r="I1102" s="240">
        <v>0</v>
      </c>
      <c r="J1102" s="240">
        <v>0</v>
      </c>
      <c r="K1102" s="240">
        <v>0</v>
      </c>
      <c r="L1102" s="240">
        <v>0</v>
      </c>
      <c r="M1102" s="240">
        <v>6.0999999999999999E-2</v>
      </c>
      <c r="N1102" s="240">
        <v>8.4000000000000005E-2</v>
      </c>
      <c r="O1102" s="240">
        <v>9.2999999999999999E-2</v>
      </c>
      <c r="P1102" s="240">
        <v>3.3000000000000002E-2</v>
      </c>
      <c r="Q1102" s="240">
        <v>0.25</v>
      </c>
      <c r="R1102" s="240">
        <v>2.7E-2</v>
      </c>
      <c r="S1102" s="240">
        <v>0.14899999999999999</v>
      </c>
      <c r="T1102" s="240">
        <v>0</v>
      </c>
      <c r="U1102" s="240">
        <v>0</v>
      </c>
      <c r="V1102" s="240">
        <v>0</v>
      </c>
      <c r="W1102" s="240">
        <v>0</v>
      </c>
      <c r="X1102" s="240">
        <v>0</v>
      </c>
      <c r="Y1102" s="240">
        <v>0</v>
      </c>
      <c r="Z1102" s="240">
        <v>0</v>
      </c>
      <c r="AA1102" s="248">
        <v>0</v>
      </c>
      <c r="AB1102" s="93"/>
    </row>
    <row r="1103" spans="1:28" ht="19.5" customHeight="1" x14ac:dyDescent="0.15">
      <c r="A1103" s="194"/>
      <c r="B1103" s="198"/>
      <c r="C1103" s="198"/>
      <c r="D1103" s="189" t="s">
        <v>164</v>
      </c>
      <c r="E1103" s="189" t="s">
        <v>184</v>
      </c>
      <c r="F1103" s="240">
        <v>0</v>
      </c>
      <c r="G1103" s="240">
        <v>0</v>
      </c>
      <c r="H1103" s="240">
        <v>0</v>
      </c>
      <c r="I1103" s="240">
        <v>0</v>
      </c>
      <c r="J1103" s="240">
        <v>0</v>
      </c>
      <c r="K1103" s="240">
        <v>0</v>
      </c>
      <c r="L1103" s="240">
        <v>0</v>
      </c>
      <c r="M1103" s="240">
        <v>0</v>
      </c>
      <c r="N1103" s="240">
        <v>0</v>
      </c>
      <c r="O1103" s="240">
        <v>0</v>
      </c>
      <c r="P1103" s="240">
        <v>0</v>
      </c>
      <c r="Q1103" s="240">
        <v>0</v>
      </c>
      <c r="R1103" s="240">
        <v>0</v>
      </c>
      <c r="S1103" s="240">
        <v>0</v>
      </c>
      <c r="T1103" s="240">
        <v>0</v>
      </c>
      <c r="U1103" s="240">
        <v>0</v>
      </c>
      <c r="V1103" s="240">
        <v>0</v>
      </c>
      <c r="W1103" s="240">
        <v>0</v>
      </c>
      <c r="X1103" s="240">
        <v>0</v>
      </c>
      <c r="Y1103" s="240">
        <v>0</v>
      </c>
      <c r="Z1103" s="240">
        <v>0</v>
      </c>
      <c r="AA1103" s="248">
        <v>0</v>
      </c>
      <c r="AB1103" s="93"/>
    </row>
    <row r="1104" spans="1:28" ht="19.5" customHeight="1" x14ac:dyDescent="0.15">
      <c r="A1104" s="194" t="s">
        <v>227</v>
      </c>
      <c r="B1104" s="198"/>
      <c r="C1104" s="198"/>
      <c r="D1104" s="198"/>
      <c r="E1104" s="189" t="s">
        <v>150</v>
      </c>
      <c r="F1104" s="240">
        <v>0</v>
      </c>
      <c r="G1104" s="240">
        <v>0</v>
      </c>
      <c r="H1104" s="240">
        <v>0</v>
      </c>
      <c r="I1104" s="240">
        <v>0</v>
      </c>
      <c r="J1104" s="240">
        <v>0</v>
      </c>
      <c r="K1104" s="240">
        <v>0</v>
      </c>
      <c r="L1104" s="240">
        <v>0</v>
      </c>
      <c r="M1104" s="240">
        <v>0</v>
      </c>
      <c r="N1104" s="240">
        <v>0</v>
      </c>
      <c r="O1104" s="240">
        <v>0</v>
      </c>
      <c r="P1104" s="240">
        <v>0</v>
      </c>
      <c r="Q1104" s="240">
        <v>0</v>
      </c>
      <c r="R1104" s="240">
        <v>0</v>
      </c>
      <c r="S1104" s="240">
        <v>0</v>
      </c>
      <c r="T1104" s="240">
        <v>0</v>
      </c>
      <c r="U1104" s="240">
        <v>0</v>
      </c>
      <c r="V1104" s="240">
        <v>0</v>
      </c>
      <c r="W1104" s="240">
        <v>0</v>
      </c>
      <c r="X1104" s="240">
        <v>0</v>
      </c>
      <c r="Y1104" s="240">
        <v>0</v>
      </c>
      <c r="Z1104" s="240">
        <v>0</v>
      </c>
      <c r="AA1104" s="248">
        <v>0</v>
      </c>
      <c r="AB1104" s="93"/>
    </row>
    <row r="1105" spans="1:28" ht="19.5" customHeight="1" x14ac:dyDescent="0.15">
      <c r="A1105" s="194"/>
      <c r="B1105" s="197"/>
      <c r="C1105" s="193" t="s">
        <v>165</v>
      </c>
      <c r="D1105" s="188"/>
      <c r="E1105" s="189" t="s">
        <v>184</v>
      </c>
      <c r="F1105" s="240">
        <v>1.1299999999999999</v>
      </c>
      <c r="G1105" s="240">
        <v>0</v>
      </c>
      <c r="H1105" s="240">
        <v>0</v>
      </c>
      <c r="I1105" s="240">
        <v>0</v>
      </c>
      <c r="J1105" s="240">
        <v>0.05</v>
      </c>
      <c r="K1105" s="240">
        <v>0</v>
      </c>
      <c r="L1105" s="240">
        <v>0</v>
      </c>
      <c r="M1105" s="240">
        <v>0</v>
      </c>
      <c r="N1105" s="240">
        <v>0</v>
      </c>
      <c r="O1105" s="240">
        <v>0.42</v>
      </c>
      <c r="P1105" s="240">
        <v>0</v>
      </c>
      <c r="Q1105" s="240">
        <v>0</v>
      </c>
      <c r="R1105" s="240">
        <v>0.21</v>
      </c>
      <c r="S1105" s="240">
        <v>0</v>
      </c>
      <c r="T1105" s="240">
        <v>0.02</v>
      </c>
      <c r="U1105" s="240">
        <v>0.32</v>
      </c>
      <c r="V1105" s="240">
        <v>0.11</v>
      </c>
      <c r="W1105" s="240">
        <v>0</v>
      </c>
      <c r="X1105" s="240">
        <v>0</v>
      </c>
      <c r="Y1105" s="240">
        <v>0</v>
      </c>
      <c r="Z1105" s="240">
        <v>0</v>
      </c>
      <c r="AA1105" s="248">
        <v>0</v>
      </c>
      <c r="AB1105" s="93"/>
    </row>
    <row r="1106" spans="1:28" ht="19.5" customHeight="1" x14ac:dyDescent="0.15">
      <c r="A1106" s="194"/>
      <c r="B1106" s="197"/>
      <c r="C1106" s="197"/>
      <c r="D1106" s="191"/>
      <c r="E1106" s="189" t="s">
        <v>150</v>
      </c>
      <c r="F1106" s="240">
        <v>0.2</v>
      </c>
      <c r="G1106" s="240">
        <v>0</v>
      </c>
      <c r="H1106" s="240">
        <v>0</v>
      </c>
      <c r="I1106" s="240">
        <v>0</v>
      </c>
      <c r="J1106" s="240">
        <v>3.0000000000000001E-3</v>
      </c>
      <c r="K1106" s="240">
        <v>0</v>
      </c>
      <c r="L1106" s="240">
        <v>0</v>
      </c>
      <c r="M1106" s="240">
        <v>0</v>
      </c>
      <c r="N1106" s="240">
        <v>0</v>
      </c>
      <c r="O1106" s="240">
        <v>0.106</v>
      </c>
      <c r="P1106" s="240">
        <v>0</v>
      </c>
      <c r="Q1106" s="240">
        <v>0</v>
      </c>
      <c r="R1106" s="240">
        <v>0.03</v>
      </c>
      <c r="S1106" s="240">
        <v>0</v>
      </c>
      <c r="T1106" s="240">
        <v>2E-3</v>
      </c>
      <c r="U1106" s="240">
        <v>4.7E-2</v>
      </c>
      <c r="V1106" s="240">
        <v>1.2E-2</v>
      </c>
      <c r="W1106" s="240">
        <v>0</v>
      </c>
      <c r="X1106" s="240">
        <v>0</v>
      </c>
      <c r="Y1106" s="240">
        <v>0</v>
      </c>
      <c r="Z1106" s="240">
        <v>0</v>
      </c>
      <c r="AA1106" s="248">
        <v>0</v>
      </c>
      <c r="AB1106" s="93"/>
    </row>
    <row r="1107" spans="1:28" ht="19.5" customHeight="1" x14ac:dyDescent="0.15">
      <c r="A1107" s="194"/>
      <c r="B1107" s="196"/>
      <c r="C1107" s="193" t="s">
        <v>152</v>
      </c>
      <c r="D1107" s="188"/>
      <c r="E1107" s="189" t="s">
        <v>184</v>
      </c>
      <c r="F1107" s="240">
        <v>625.36</v>
      </c>
      <c r="G1107" s="240">
        <v>0</v>
      </c>
      <c r="H1107" s="240">
        <v>0.21</v>
      </c>
      <c r="I1107" s="240">
        <v>0.08</v>
      </c>
      <c r="J1107" s="240">
        <v>4.6500000000000004</v>
      </c>
      <c r="K1107" s="240">
        <v>2.94</v>
      </c>
      <c r="L1107" s="240">
        <v>3.18</v>
      </c>
      <c r="M1107" s="240">
        <v>7.04</v>
      </c>
      <c r="N1107" s="240">
        <v>1.86</v>
      </c>
      <c r="O1107" s="240">
        <v>3.08</v>
      </c>
      <c r="P1107" s="240">
        <v>5.21</v>
      </c>
      <c r="Q1107" s="240">
        <v>25.9</v>
      </c>
      <c r="R1107" s="240">
        <v>75.33</v>
      </c>
      <c r="S1107" s="240">
        <v>144.76</v>
      </c>
      <c r="T1107" s="240">
        <v>155.69999999999999</v>
      </c>
      <c r="U1107" s="240">
        <v>128.87</v>
      </c>
      <c r="V1107" s="240">
        <v>7.24</v>
      </c>
      <c r="W1107" s="240">
        <v>41.64</v>
      </c>
      <c r="X1107" s="240">
        <v>1.07</v>
      </c>
      <c r="Y1107" s="240">
        <v>13.56</v>
      </c>
      <c r="Z1107" s="240">
        <v>0</v>
      </c>
      <c r="AA1107" s="248">
        <v>3.04</v>
      </c>
      <c r="AB1107" s="93"/>
    </row>
    <row r="1108" spans="1:28" ht="19.5" customHeight="1" x14ac:dyDescent="0.15">
      <c r="A1108" s="194"/>
      <c r="B1108" s="197"/>
      <c r="C1108" s="197"/>
      <c r="D1108" s="191"/>
      <c r="E1108" s="189" t="s">
        <v>150</v>
      </c>
      <c r="F1108" s="240">
        <v>90.123000000000005</v>
      </c>
      <c r="G1108" s="240">
        <v>0</v>
      </c>
      <c r="H1108" s="240">
        <v>3.0000000000000001E-3</v>
      </c>
      <c r="I1108" s="240">
        <v>2E-3</v>
      </c>
      <c r="J1108" s="240">
        <v>0.23899999999999999</v>
      </c>
      <c r="K1108" s="240">
        <v>0.20699999999999999</v>
      </c>
      <c r="L1108" s="240">
        <v>0.28100000000000003</v>
      </c>
      <c r="M1108" s="240">
        <v>0.70399999999999996</v>
      </c>
      <c r="N1108" s="240">
        <v>0.20499999999999999</v>
      </c>
      <c r="O1108" s="240">
        <v>0.36899999999999999</v>
      </c>
      <c r="P1108" s="240">
        <v>0.69</v>
      </c>
      <c r="Q1108" s="240">
        <v>3.7290000000000001</v>
      </c>
      <c r="R1108" s="240">
        <v>10.295</v>
      </c>
      <c r="S1108" s="240">
        <v>19.728999999999999</v>
      </c>
      <c r="T1108" s="240">
        <v>24.17</v>
      </c>
      <c r="U1108" s="240">
        <v>19.460999999999999</v>
      </c>
      <c r="V1108" s="240">
        <v>1.32</v>
      </c>
      <c r="W1108" s="240">
        <v>6.202</v>
      </c>
      <c r="X1108" s="240">
        <v>0.157</v>
      </c>
      <c r="Y1108" s="240">
        <v>1.8580000000000001</v>
      </c>
      <c r="Z1108" s="240">
        <v>0</v>
      </c>
      <c r="AA1108" s="248">
        <v>0.502</v>
      </c>
      <c r="AB1108" s="93"/>
    </row>
    <row r="1109" spans="1:28" ht="19.5" customHeight="1" x14ac:dyDescent="0.15">
      <c r="A1109" s="194"/>
      <c r="B1109" s="198" t="s">
        <v>94</v>
      </c>
      <c r="C1109" s="189"/>
      <c r="D1109" s="189" t="s">
        <v>153</v>
      </c>
      <c r="E1109" s="189" t="s">
        <v>184</v>
      </c>
      <c r="F1109" s="240">
        <v>57.32</v>
      </c>
      <c r="G1109" s="240">
        <v>0</v>
      </c>
      <c r="H1109" s="240">
        <v>0</v>
      </c>
      <c r="I1109" s="240">
        <v>0</v>
      </c>
      <c r="J1109" s="240">
        <v>0</v>
      </c>
      <c r="K1109" s="240">
        <v>0</v>
      </c>
      <c r="L1109" s="240">
        <v>0</v>
      </c>
      <c r="M1109" s="240">
        <v>0</v>
      </c>
      <c r="N1109" s="240">
        <v>0</v>
      </c>
      <c r="O1109" s="240">
        <v>0</v>
      </c>
      <c r="P1109" s="240">
        <v>0.53</v>
      </c>
      <c r="Q1109" s="240">
        <v>2.77</v>
      </c>
      <c r="R1109" s="240">
        <v>4.38</v>
      </c>
      <c r="S1109" s="240">
        <v>16.75</v>
      </c>
      <c r="T1109" s="240">
        <v>22.46</v>
      </c>
      <c r="U1109" s="240">
        <v>5.88</v>
      </c>
      <c r="V1109" s="240">
        <v>2.25</v>
      </c>
      <c r="W1109" s="240">
        <v>1.2</v>
      </c>
      <c r="X1109" s="240">
        <v>0</v>
      </c>
      <c r="Y1109" s="240">
        <v>0.34</v>
      </c>
      <c r="Z1109" s="240">
        <v>0</v>
      </c>
      <c r="AA1109" s="252">
        <v>0.76</v>
      </c>
      <c r="AB1109" s="93"/>
    </row>
    <row r="1110" spans="1:28" ht="19.5" customHeight="1" x14ac:dyDescent="0.15">
      <c r="A1110" s="194"/>
      <c r="B1110" s="198"/>
      <c r="C1110" s="198" t="s">
        <v>10</v>
      </c>
      <c r="D1110" s="198"/>
      <c r="E1110" s="189" t="s">
        <v>150</v>
      </c>
      <c r="F1110" s="240">
        <v>12.505000000000001</v>
      </c>
      <c r="G1110" s="240">
        <v>0</v>
      </c>
      <c r="H1110" s="240">
        <v>0</v>
      </c>
      <c r="I1110" s="240">
        <v>0</v>
      </c>
      <c r="J1110" s="240">
        <v>0</v>
      </c>
      <c r="K1110" s="240">
        <v>0</v>
      </c>
      <c r="L1110" s="240">
        <v>0</v>
      </c>
      <c r="M1110" s="240">
        <v>0</v>
      </c>
      <c r="N1110" s="240">
        <v>0</v>
      </c>
      <c r="O1110" s="240">
        <v>0</v>
      </c>
      <c r="P1110" s="240">
        <v>0.09</v>
      </c>
      <c r="Q1110" s="240">
        <v>0.54300000000000004</v>
      </c>
      <c r="R1110" s="240">
        <v>0.85</v>
      </c>
      <c r="S1110" s="240">
        <v>3.2170000000000001</v>
      </c>
      <c r="T1110" s="240">
        <v>5.242</v>
      </c>
      <c r="U1110" s="240">
        <v>1.468</v>
      </c>
      <c r="V1110" s="240">
        <v>0.58499999999999996</v>
      </c>
      <c r="W1110" s="240">
        <v>0.254</v>
      </c>
      <c r="X1110" s="240">
        <v>0</v>
      </c>
      <c r="Y1110" s="240">
        <v>8.7999999999999995E-2</v>
      </c>
      <c r="Z1110" s="240">
        <v>0</v>
      </c>
      <c r="AA1110" s="248">
        <v>0.16800000000000001</v>
      </c>
      <c r="AB1110" s="93"/>
    </row>
    <row r="1111" spans="1:28" ht="19.5" customHeight="1" x14ac:dyDescent="0.15">
      <c r="A1111" s="194"/>
      <c r="B1111" s="198"/>
      <c r="C1111" s="198"/>
      <c r="D1111" s="189" t="s">
        <v>157</v>
      </c>
      <c r="E1111" s="189" t="s">
        <v>184</v>
      </c>
      <c r="F1111" s="240">
        <v>50.77</v>
      </c>
      <c r="G1111" s="240">
        <v>0</v>
      </c>
      <c r="H1111" s="240">
        <v>0</v>
      </c>
      <c r="I1111" s="240">
        <v>0</v>
      </c>
      <c r="J1111" s="240">
        <v>0</v>
      </c>
      <c r="K1111" s="240">
        <v>0</v>
      </c>
      <c r="L1111" s="240">
        <v>0</v>
      </c>
      <c r="M1111" s="240">
        <v>0</v>
      </c>
      <c r="N1111" s="240">
        <v>0</v>
      </c>
      <c r="O1111" s="240">
        <v>0</v>
      </c>
      <c r="P1111" s="240">
        <v>0.27</v>
      </c>
      <c r="Q1111" s="240">
        <v>1.94</v>
      </c>
      <c r="R1111" s="240">
        <v>3.98</v>
      </c>
      <c r="S1111" s="240">
        <v>16.75</v>
      </c>
      <c r="T1111" s="240">
        <v>18.04</v>
      </c>
      <c r="U1111" s="240">
        <v>5.5</v>
      </c>
      <c r="V1111" s="240">
        <v>2.25</v>
      </c>
      <c r="W1111" s="240">
        <v>1.2</v>
      </c>
      <c r="X1111" s="240">
        <v>0</v>
      </c>
      <c r="Y1111" s="240">
        <v>0.34</v>
      </c>
      <c r="Z1111" s="240">
        <v>0</v>
      </c>
      <c r="AA1111" s="248">
        <v>0.5</v>
      </c>
      <c r="AB1111" s="93"/>
    </row>
    <row r="1112" spans="1:28" ht="19.5" customHeight="1" x14ac:dyDescent="0.15">
      <c r="A1112" s="194"/>
      <c r="B1112" s="198"/>
      <c r="C1112" s="198"/>
      <c r="D1112" s="198"/>
      <c r="E1112" s="189" t="s">
        <v>150</v>
      </c>
      <c r="F1112" s="240">
        <v>10.956</v>
      </c>
      <c r="G1112" s="240">
        <v>0</v>
      </c>
      <c r="H1112" s="240">
        <v>0</v>
      </c>
      <c r="I1112" s="240">
        <v>0</v>
      </c>
      <c r="J1112" s="240">
        <v>0</v>
      </c>
      <c r="K1112" s="240">
        <v>0</v>
      </c>
      <c r="L1112" s="240">
        <v>0</v>
      </c>
      <c r="M1112" s="240">
        <v>0</v>
      </c>
      <c r="N1112" s="240">
        <v>0</v>
      </c>
      <c r="O1112" s="240">
        <v>0</v>
      </c>
      <c r="P1112" s="240">
        <v>5.3999999999999999E-2</v>
      </c>
      <c r="Q1112" s="240">
        <v>0.374</v>
      </c>
      <c r="R1112" s="240">
        <v>0.75800000000000001</v>
      </c>
      <c r="S1112" s="240">
        <v>3.2170000000000001</v>
      </c>
      <c r="T1112" s="240">
        <v>4.1360000000000001</v>
      </c>
      <c r="U1112" s="240">
        <v>1.399</v>
      </c>
      <c r="V1112" s="240">
        <v>0.58499999999999996</v>
      </c>
      <c r="W1112" s="240">
        <v>0.254</v>
      </c>
      <c r="X1112" s="240">
        <v>0</v>
      </c>
      <c r="Y1112" s="240">
        <v>8.7999999999999995E-2</v>
      </c>
      <c r="Z1112" s="240">
        <v>0</v>
      </c>
      <c r="AA1112" s="248">
        <v>9.0999999999999998E-2</v>
      </c>
      <c r="AB1112" s="93"/>
    </row>
    <row r="1113" spans="1:28" ht="19.5" customHeight="1" x14ac:dyDescent="0.15">
      <c r="A1113" s="194"/>
      <c r="B1113" s="198" t="s">
        <v>65</v>
      </c>
      <c r="C1113" s="198" t="s">
        <v>159</v>
      </c>
      <c r="D1113" s="189" t="s">
        <v>160</v>
      </c>
      <c r="E1113" s="189" t="s">
        <v>184</v>
      </c>
      <c r="F1113" s="240">
        <v>6.29</v>
      </c>
      <c r="G1113" s="240">
        <v>0</v>
      </c>
      <c r="H1113" s="240">
        <v>0</v>
      </c>
      <c r="I1113" s="240">
        <v>0</v>
      </c>
      <c r="J1113" s="240">
        <v>0</v>
      </c>
      <c r="K1113" s="240">
        <v>0</v>
      </c>
      <c r="L1113" s="240">
        <v>0</v>
      </c>
      <c r="M1113" s="240">
        <v>0</v>
      </c>
      <c r="N1113" s="240">
        <v>0</v>
      </c>
      <c r="O1113" s="240">
        <v>0</v>
      </c>
      <c r="P1113" s="240">
        <v>0.26</v>
      </c>
      <c r="Q1113" s="240">
        <v>0.83</v>
      </c>
      <c r="R1113" s="240">
        <v>0.4</v>
      </c>
      <c r="S1113" s="240">
        <v>0</v>
      </c>
      <c r="T1113" s="240">
        <v>4.42</v>
      </c>
      <c r="U1113" s="240">
        <v>0.38</v>
      </c>
      <c r="V1113" s="240">
        <v>0</v>
      </c>
      <c r="W1113" s="240">
        <v>0</v>
      </c>
      <c r="X1113" s="240">
        <v>0</v>
      </c>
      <c r="Y1113" s="240">
        <v>0</v>
      </c>
      <c r="Z1113" s="240">
        <v>0</v>
      </c>
      <c r="AA1113" s="248">
        <v>0</v>
      </c>
      <c r="AB1113" s="93"/>
    </row>
    <row r="1114" spans="1:28" ht="19.5" customHeight="1" x14ac:dyDescent="0.15">
      <c r="A1114" s="194"/>
      <c r="B1114" s="198"/>
      <c r="C1114" s="198"/>
      <c r="D1114" s="198"/>
      <c r="E1114" s="189" t="s">
        <v>150</v>
      </c>
      <c r="F1114" s="240">
        <v>1.472</v>
      </c>
      <c r="G1114" s="240">
        <v>0</v>
      </c>
      <c r="H1114" s="240">
        <v>0</v>
      </c>
      <c r="I1114" s="240">
        <v>0</v>
      </c>
      <c r="J1114" s="240">
        <v>0</v>
      </c>
      <c r="K1114" s="240">
        <v>0</v>
      </c>
      <c r="L1114" s="240">
        <v>0</v>
      </c>
      <c r="M1114" s="240">
        <v>0</v>
      </c>
      <c r="N1114" s="240">
        <v>0</v>
      </c>
      <c r="O1114" s="240">
        <v>0</v>
      </c>
      <c r="P1114" s="240">
        <v>3.5999999999999997E-2</v>
      </c>
      <c r="Q1114" s="240">
        <v>0.16900000000000001</v>
      </c>
      <c r="R1114" s="240">
        <v>9.1999999999999998E-2</v>
      </c>
      <c r="S1114" s="240">
        <v>0</v>
      </c>
      <c r="T1114" s="240">
        <v>1.1060000000000001</v>
      </c>
      <c r="U1114" s="240">
        <v>6.9000000000000006E-2</v>
      </c>
      <c r="V1114" s="240">
        <v>0</v>
      </c>
      <c r="W1114" s="240">
        <v>0</v>
      </c>
      <c r="X1114" s="240">
        <v>0</v>
      </c>
      <c r="Y1114" s="240">
        <v>0</v>
      </c>
      <c r="Z1114" s="240">
        <v>0</v>
      </c>
      <c r="AA1114" s="248">
        <v>0</v>
      </c>
      <c r="AB1114" s="93"/>
    </row>
    <row r="1115" spans="1:28" ht="19.5" customHeight="1" x14ac:dyDescent="0.15">
      <c r="A1115" s="194" t="s">
        <v>85</v>
      </c>
      <c r="B1115" s="198"/>
      <c r="C1115" s="198"/>
      <c r="D1115" s="189" t="s">
        <v>166</v>
      </c>
      <c r="E1115" s="189" t="s">
        <v>184</v>
      </c>
      <c r="F1115" s="240">
        <v>0.26</v>
      </c>
      <c r="G1115" s="240">
        <v>0</v>
      </c>
      <c r="H1115" s="240">
        <v>0</v>
      </c>
      <c r="I1115" s="240">
        <v>0</v>
      </c>
      <c r="J1115" s="240">
        <v>0</v>
      </c>
      <c r="K1115" s="240">
        <v>0</v>
      </c>
      <c r="L1115" s="240">
        <v>0</v>
      </c>
      <c r="M1115" s="240">
        <v>0</v>
      </c>
      <c r="N1115" s="240">
        <v>0</v>
      </c>
      <c r="O1115" s="240">
        <v>0</v>
      </c>
      <c r="P1115" s="240">
        <v>0</v>
      </c>
      <c r="Q1115" s="240">
        <v>0</v>
      </c>
      <c r="R1115" s="240">
        <v>0</v>
      </c>
      <c r="S1115" s="240">
        <v>0</v>
      </c>
      <c r="T1115" s="240">
        <v>0</v>
      </c>
      <c r="U1115" s="240">
        <v>0</v>
      </c>
      <c r="V1115" s="240">
        <v>0</v>
      </c>
      <c r="W1115" s="240">
        <v>0</v>
      </c>
      <c r="X1115" s="240">
        <v>0</v>
      </c>
      <c r="Y1115" s="240">
        <v>0</v>
      </c>
      <c r="Z1115" s="240">
        <v>0</v>
      </c>
      <c r="AA1115" s="248">
        <v>0.26</v>
      </c>
      <c r="AB1115" s="93"/>
    </row>
    <row r="1116" spans="1:28" ht="19.5" customHeight="1" x14ac:dyDescent="0.15">
      <c r="A1116" s="194"/>
      <c r="B1116" s="198"/>
      <c r="C1116" s="198" t="s">
        <v>162</v>
      </c>
      <c r="D1116" s="198"/>
      <c r="E1116" s="189" t="s">
        <v>150</v>
      </c>
      <c r="F1116" s="240">
        <v>7.6999999999999999E-2</v>
      </c>
      <c r="G1116" s="240">
        <v>0</v>
      </c>
      <c r="H1116" s="240">
        <v>0</v>
      </c>
      <c r="I1116" s="240">
        <v>0</v>
      </c>
      <c r="J1116" s="240">
        <v>0</v>
      </c>
      <c r="K1116" s="240">
        <v>0</v>
      </c>
      <c r="L1116" s="240">
        <v>0</v>
      </c>
      <c r="M1116" s="240">
        <v>0</v>
      </c>
      <c r="N1116" s="240">
        <v>0</v>
      </c>
      <c r="O1116" s="240">
        <v>0</v>
      </c>
      <c r="P1116" s="240">
        <v>0</v>
      </c>
      <c r="Q1116" s="240">
        <v>0</v>
      </c>
      <c r="R1116" s="240">
        <v>0</v>
      </c>
      <c r="S1116" s="240">
        <v>0</v>
      </c>
      <c r="T1116" s="240">
        <v>0</v>
      </c>
      <c r="U1116" s="240">
        <v>0</v>
      </c>
      <c r="V1116" s="240">
        <v>0</v>
      </c>
      <c r="W1116" s="240">
        <v>0</v>
      </c>
      <c r="X1116" s="240">
        <v>0</v>
      </c>
      <c r="Y1116" s="240">
        <v>0</v>
      </c>
      <c r="Z1116" s="240">
        <v>0</v>
      </c>
      <c r="AA1116" s="248">
        <v>7.6999999999999999E-2</v>
      </c>
      <c r="AB1116" s="93"/>
    </row>
    <row r="1117" spans="1:28" ht="19.5" customHeight="1" x14ac:dyDescent="0.15">
      <c r="A1117" s="194"/>
      <c r="B1117" s="198" t="s">
        <v>20</v>
      </c>
      <c r="C1117" s="198"/>
      <c r="D1117" s="189" t="s">
        <v>164</v>
      </c>
      <c r="E1117" s="189" t="s">
        <v>184</v>
      </c>
      <c r="F1117" s="240">
        <v>0</v>
      </c>
      <c r="G1117" s="240">
        <v>0</v>
      </c>
      <c r="H1117" s="240">
        <v>0</v>
      </c>
      <c r="I1117" s="240">
        <v>0</v>
      </c>
      <c r="J1117" s="240">
        <v>0</v>
      </c>
      <c r="K1117" s="240">
        <v>0</v>
      </c>
      <c r="L1117" s="240">
        <v>0</v>
      </c>
      <c r="M1117" s="240">
        <v>0</v>
      </c>
      <c r="N1117" s="240">
        <v>0</v>
      </c>
      <c r="O1117" s="240">
        <v>0</v>
      </c>
      <c r="P1117" s="240">
        <v>0</v>
      </c>
      <c r="Q1117" s="240">
        <v>0</v>
      </c>
      <c r="R1117" s="240">
        <v>0</v>
      </c>
      <c r="S1117" s="240">
        <v>0</v>
      </c>
      <c r="T1117" s="240">
        <v>0</v>
      </c>
      <c r="U1117" s="240">
        <v>0</v>
      </c>
      <c r="V1117" s="240">
        <v>0</v>
      </c>
      <c r="W1117" s="240">
        <v>0</v>
      </c>
      <c r="X1117" s="240">
        <v>0</v>
      </c>
      <c r="Y1117" s="240">
        <v>0</v>
      </c>
      <c r="Z1117" s="240">
        <v>0</v>
      </c>
      <c r="AA1117" s="248">
        <v>0</v>
      </c>
      <c r="AB1117" s="93"/>
    </row>
    <row r="1118" spans="1:28" ht="19.5" customHeight="1" x14ac:dyDescent="0.15">
      <c r="A1118" s="194"/>
      <c r="B1118" s="198"/>
      <c r="C1118" s="198"/>
      <c r="D1118" s="198"/>
      <c r="E1118" s="189" t="s">
        <v>150</v>
      </c>
      <c r="F1118" s="240">
        <v>0</v>
      </c>
      <c r="G1118" s="240">
        <v>0</v>
      </c>
      <c r="H1118" s="240">
        <v>0</v>
      </c>
      <c r="I1118" s="240">
        <v>0</v>
      </c>
      <c r="J1118" s="240">
        <v>0</v>
      </c>
      <c r="K1118" s="240">
        <v>0</v>
      </c>
      <c r="L1118" s="240">
        <v>0</v>
      </c>
      <c r="M1118" s="240">
        <v>0</v>
      </c>
      <c r="N1118" s="240">
        <v>0</v>
      </c>
      <c r="O1118" s="240">
        <v>0</v>
      </c>
      <c r="P1118" s="240">
        <v>0</v>
      </c>
      <c r="Q1118" s="240">
        <v>0</v>
      </c>
      <c r="R1118" s="240">
        <v>0</v>
      </c>
      <c r="S1118" s="240">
        <v>0</v>
      </c>
      <c r="T1118" s="240">
        <v>0</v>
      </c>
      <c r="U1118" s="240">
        <v>0</v>
      </c>
      <c r="V1118" s="240">
        <v>0</v>
      </c>
      <c r="W1118" s="240">
        <v>0</v>
      </c>
      <c r="X1118" s="240">
        <v>0</v>
      </c>
      <c r="Y1118" s="240">
        <v>0</v>
      </c>
      <c r="Z1118" s="240">
        <v>0</v>
      </c>
      <c r="AA1118" s="248">
        <v>0</v>
      </c>
      <c r="AB1118" s="93"/>
    </row>
    <row r="1119" spans="1:28" ht="19.5" customHeight="1" x14ac:dyDescent="0.15">
      <c r="A1119" s="194"/>
      <c r="B1119" s="197"/>
      <c r="C1119" s="193" t="s">
        <v>165</v>
      </c>
      <c r="D1119" s="188"/>
      <c r="E1119" s="189" t="s">
        <v>184</v>
      </c>
      <c r="F1119" s="240">
        <v>568.04</v>
      </c>
      <c r="G1119" s="240">
        <v>0</v>
      </c>
      <c r="H1119" s="240">
        <v>0.21</v>
      </c>
      <c r="I1119" s="240">
        <v>0.08</v>
      </c>
      <c r="J1119" s="240">
        <v>4.6500000000000004</v>
      </c>
      <c r="K1119" s="240">
        <v>2.94</v>
      </c>
      <c r="L1119" s="240">
        <v>3.18</v>
      </c>
      <c r="M1119" s="240">
        <v>7.04</v>
      </c>
      <c r="N1119" s="240">
        <v>1.86</v>
      </c>
      <c r="O1119" s="240">
        <v>3.08</v>
      </c>
      <c r="P1119" s="240">
        <v>4.68</v>
      </c>
      <c r="Q1119" s="240">
        <v>23.13</v>
      </c>
      <c r="R1119" s="240">
        <v>70.95</v>
      </c>
      <c r="S1119" s="240">
        <v>128.01</v>
      </c>
      <c r="T1119" s="240">
        <v>133.24</v>
      </c>
      <c r="U1119" s="240">
        <v>122.99</v>
      </c>
      <c r="V1119" s="240">
        <v>4.99</v>
      </c>
      <c r="W1119" s="240">
        <v>40.44</v>
      </c>
      <c r="X1119" s="240">
        <v>1.07</v>
      </c>
      <c r="Y1119" s="240">
        <v>13.22</v>
      </c>
      <c r="Z1119" s="240">
        <v>0</v>
      </c>
      <c r="AA1119" s="248">
        <v>2.2799999999999998</v>
      </c>
      <c r="AB1119" s="93"/>
    </row>
    <row r="1120" spans="1:28" ht="19.5" customHeight="1" thickBot="1" x14ac:dyDescent="0.2">
      <c r="A1120" s="199"/>
      <c r="B1120" s="200"/>
      <c r="C1120" s="200"/>
      <c r="D1120" s="201"/>
      <c r="E1120" s="202" t="s">
        <v>150</v>
      </c>
      <c r="F1120" s="240">
        <v>77.617999999999995</v>
      </c>
      <c r="G1120" s="251">
        <v>0</v>
      </c>
      <c r="H1120" s="250">
        <v>3.0000000000000001E-3</v>
      </c>
      <c r="I1120" s="250">
        <v>2E-3</v>
      </c>
      <c r="J1120" s="250">
        <v>0.23899999999999999</v>
      </c>
      <c r="K1120" s="250">
        <v>0.20699999999999999</v>
      </c>
      <c r="L1120" s="250">
        <v>0.28100000000000003</v>
      </c>
      <c r="M1120" s="250">
        <v>0.70399999999999996</v>
      </c>
      <c r="N1120" s="250">
        <v>0.20499999999999999</v>
      </c>
      <c r="O1120" s="250">
        <v>0.36899999999999999</v>
      </c>
      <c r="P1120" s="250">
        <v>0.6</v>
      </c>
      <c r="Q1120" s="250">
        <v>3.1859999999999999</v>
      </c>
      <c r="R1120" s="250">
        <v>9.4449999999999807</v>
      </c>
      <c r="S1120" s="250">
        <v>16.512</v>
      </c>
      <c r="T1120" s="250">
        <v>18.928000000000001</v>
      </c>
      <c r="U1120" s="250">
        <v>17.992999999999999</v>
      </c>
      <c r="V1120" s="250">
        <v>0.73499999999999999</v>
      </c>
      <c r="W1120" s="250">
        <v>5.9480000000000004</v>
      </c>
      <c r="X1120" s="250">
        <v>0.157</v>
      </c>
      <c r="Y1120" s="250">
        <v>1.77</v>
      </c>
      <c r="Z1120" s="250">
        <v>0</v>
      </c>
      <c r="AA1120" s="249">
        <v>0.33400000000000002</v>
      </c>
      <c r="AB1120" s="93"/>
    </row>
    <row r="1121" spans="1:28" ht="19.5" customHeight="1" x14ac:dyDescent="0.15">
      <c r="A1121" s="391" t="s">
        <v>119</v>
      </c>
      <c r="B1121" s="394" t="s">
        <v>120</v>
      </c>
      <c r="C1121" s="395"/>
      <c r="D1121" s="396"/>
      <c r="E1121" s="198" t="s">
        <v>184</v>
      </c>
      <c r="F1121" s="248">
        <v>7.58</v>
      </c>
    </row>
    <row r="1122" spans="1:28" ht="19.5" customHeight="1" x14ac:dyDescent="0.15">
      <c r="A1122" s="392"/>
      <c r="B1122" s="397" t="s">
        <v>206</v>
      </c>
      <c r="C1122" s="398"/>
      <c r="D1122" s="399"/>
      <c r="E1122" s="189" t="s">
        <v>184</v>
      </c>
      <c r="F1122" s="248">
        <v>2.96</v>
      </c>
    </row>
    <row r="1123" spans="1:28" ht="19.5" customHeight="1" x14ac:dyDescent="0.15">
      <c r="A1123" s="393"/>
      <c r="B1123" s="397" t="s">
        <v>207</v>
      </c>
      <c r="C1123" s="398"/>
      <c r="D1123" s="399"/>
      <c r="E1123" s="189" t="s">
        <v>184</v>
      </c>
      <c r="F1123" s="248">
        <v>4.62</v>
      </c>
    </row>
    <row r="1124" spans="1:28" ht="19.5" customHeight="1" thickBot="1" x14ac:dyDescent="0.2">
      <c r="A1124" s="400" t="s">
        <v>205</v>
      </c>
      <c r="B1124" s="401"/>
      <c r="C1124" s="401"/>
      <c r="D1124" s="402"/>
      <c r="E1124" s="203" t="s">
        <v>184</v>
      </c>
      <c r="F1124" s="247">
        <v>0</v>
      </c>
    </row>
    <row r="1126" spans="1:28" ht="19.5" customHeight="1" x14ac:dyDescent="0.15">
      <c r="A1126" s="88" t="s">
        <v>387</v>
      </c>
      <c r="F1126" s="261" t="s">
        <v>518</v>
      </c>
    </row>
    <row r="1127" spans="1:28" ht="19.5" customHeight="1" thickBot="1" x14ac:dyDescent="0.2">
      <c r="A1127" s="388" t="s">
        <v>28</v>
      </c>
      <c r="B1127" s="390"/>
      <c r="C1127" s="390"/>
      <c r="D1127" s="390"/>
      <c r="E1127" s="390"/>
      <c r="F1127" s="390"/>
      <c r="G1127" s="390"/>
      <c r="H1127" s="390"/>
      <c r="I1127" s="390"/>
      <c r="J1127" s="390"/>
      <c r="K1127" s="390"/>
      <c r="L1127" s="390"/>
      <c r="M1127" s="390"/>
      <c r="N1127" s="390"/>
      <c r="O1127" s="390"/>
      <c r="P1127" s="390"/>
      <c r="Q1127" s="390"/>
      <c r="R1127" s="390"/>
      <c r="S1127" s="390"/>
      <c r="T1127" s="390"/>
      <c r="U1127" s="390"/>
      <c r="V1127" s="390"/>
      <c r="W1127" s="390"/>
      <c r="X1127" s="390"/>
      <c r="Y1127" s="390"/>
      <c r="Z1127" s="390"/>
      <c r="AA1127" s="390"/>
    </row>
    <row r="1128" spans="1:28" ht="19.5" customHeight="1" x14ac:dyDescent="0.15">
      <c r="A1128" s="185" t="s">
        <v>180</v>
      </c>
      <c r="B1128" s="186"/>
      <c r="C1128" s="186"/>
      <c r="D1128" s="186"/>
      <c r="E1128" s="186"/>
      <c r="F1128" s="90" t="s">
        <v>181</v>
      </c>
      <c r="G1128" s="91"/>
      <c r="H1128" s="91"/>
      <c r="I1128" s="91"/>
      <c r="J1128" s="91"/>
      <c r="K1128" s="91"/>
      <c r="L1128" s="91"/>
      <c r="M1128" s="91"/>
      <c r="N1128" s="91"/>
      <c r="O1128" s="91"/>
      <c r="P1128" s="91"/>
      <c r="Q1128" s="260"/>
      <c r="R1128" s="92"/>
      <c r="S1128" s="91"/>
      <c r="T1128" s="91"/>
      <c r="U1128" s="91"/>
      <c r="V1128" s="91"/>
      <c r="W1128" s="91"/>
      <c r="X1128" s="91"/>
      <c r="Y1128" s="91"/>
      <c r="Z1128" s="91"/>
      <c r="AA1128" s="259" t="s">
        <v>182</v>
      </c>
      <c r="AB1128" s="93"/>
    </row>
    <row r="1129" spans="1:28" ht="19.5" customHeight="1" x14ac:dyDescent="0.15">
      <c r="A1129" s="187" t="s">
        <v>183</v>
      </c>
      <c r="B1129" s="188"/>
      <c r="C1129" s="188"/>
      <c r="D1129" s="188"/>
      <c r="E1129" s="189" t="s">
        <v>184</v>
      </c>
      <c r="F1129" s="240">
        <v>830.37</v>
      </c>
      <c r="G1129" s="256" t="s">
        <v>185</v>
      </c>
      <c r="H1129" s="256" t="s">
        <v>186</v>
      </c>
      <c r="I1129" s="256" t="s">
        <v>187</v>
      </c>
      <c r="J1129" s="256" t="s">
        <v>188</v>
      </c>
      <c r="K1129" s="256" t="s">
        <v>228</v>
      </c>
      <c r="L1129" s="256" t="s">
        <v>229</v>
      </c>
      <c r="M1129" s="256" t="s">
        <v>230</v>
      </c>
      <c r="N1129" s="256" t="s">
        <v>231</v>
      </c>
      <c r="O1129" s="256" t="s">
        <v>232</v>
      </c>
      <c r="P1129" s="256" t="s">
        <v>233</v>
      </c>
      <c r="Q1129" s="258" t="s">
        <v>234</v>
      </c>
      <c r="R1129" s="257" t="s">
        <v>235</v>
      </c>
      <c r="S1129" s="256" t="s">
        <v>236</v>
      </c>
      <c r="T1129" s="256" t="s">
        <v>237</v>
      </c>
      <c r="U1129" s="256" t="s">
        <v>238</v>
      </c>
      <c r="V1129" s="256" t="s">
        <v>239</v>
      </c>
      <c r="W1129" s="256" t="s">
        <v>42</v>
      </c>
      <c r="X1129" s="256" t="s">
        <v>147</v>
      </c>
      <c r="Y1129" s="256" t="s">
        <v>148</v>
      </c>
      <c r="Z1129" s="256" t="s">
        <v>149</v>
      </c>
      <c r="AA1129" s="253"/>
      <c r="AB1129" s="93"/>
    </row>
    <row r="1130" spans="1:28" ht="19.5" customHeight="1" x14ac:dyDescent="0.15">
      <c r="A1130" s="190"/>
      <c r="B1130" s="191"/>
      <c r="C1130" s="191"/>
      <c r="D1130" s="191"/>
      <c r="E1130" s="189" t="s">
        <v>150</v>
      </c>
      <c r="F1130" s="240">
        <v>206.27600000000001</v>
      </c>
      <c r="G1130" s="254"/>
      <c r="H1130" s="254"/>
      <c r="I1130" s="254"/>
      <c r="J1130" s="254"/>
      <c r="K1130" s="254"/>
      <c r="L1130" s="254"/>
      <c r="M1130" s="254"/>
      <c r="N1130" s="254"/>
      <c r="O1130" s="254"/>
      <c r="P1130" s="254"/>
      <c r="Q1130" s="255"/>
      <c r="R1130" s="94"/>
      <c r="S1130" s="254"/>
      <c r="T1130" s="254"/>
      <c r="U1130" s="254"/>
      <c r="V1130" s="254"/>
      <c r="W1130" s="254"/>
      <c r="X1130" s="254"/>
      <c r="Y1130" s="254"/>
      <c r="Z1130" s="254"/>
      <c r="AA1130" s="253" t="s">
        <v>151</v>
      </c>
      <c r="AB1130" s="93"/>
    </row>
    <row r="1131" spans="1:28" ht="19.5" customHeight="1" x14ac:dyDescent="0.15">
      <c r="A1131" s="192"/>
      <c r="B1131" s="193" t="s">
        <v>152</v>
      </c>
      <c r="C1131" s="188"/>
      <c r="D1131" s="188"/>
      <c r="E1131" s="189" t="s">
        <v>184</v>
      </c>
      <c r="F1131" s="240">
        <v>827.24</v>
      </c>
      <c r="G1131" s="240">
        <v>0</v>
      </c>
      <c r="H1131" s="240">
        <v>5.74</v>
      </c>
      <c r="I1131" s="240">
        <v>2.5299999999999998</v>
      </c>
      <c r="J1131" s="240">
        <v>6.47</v>
      </c>
      <c r="K1131" s="240">
        <v>24.25</v>
      </c>
      <c r="L1131" s="240">
        <v>7.13</v>
      </c>
      <c r="M1131" s="240">
        <v>36.49</v>
      </c>
      <c r="N1131" s="240">
        <v>10.119999999999999</v>
      </c>
      <c r="O1131" s="240">
        <v>14.44</v>
      </c>
      <c r="P1131" s="240">
        <v>123.32</v>
      </c>
      <c r="Q1131" s="240">
        <v>116.17</v>
      </c>
      <c r="R1131" s="240">
        <v>113.01</v>
      </c>
      <c r="S1131" s="240">
        <v>173.47</v>
      </c>
      <c r="T1131" s="240">
        <v>93.64</v>
      </c>
      <c r="U1131" s="240">
        <v>51.66</v>
      </c>
      <c r="V1131" s="240">
        <v>12.08</v>
      </c>
      <c r="W1131" s="240">
        <v>18.88</v>
      </c>
      <c r="X1131" s="240">
        <v>9.23</v>
      </c>
      <c r="Y1131" s="240">
        <v>5.35</v>
      </c>
      <c r="Z1131" s="240">
        <v>0</v>
      </c>
      <c r="AA1131" s="248">
        <v>3.26</v>
      </c>
      <c r="AB1131" s="93"/>
    </row>
    <row r="1132" spans="1:28" ht="19.5" customHeight="1" x14ac:dyDescent="0.15">
      <c r="A1132" s="194"/>
      <c r="B1132" s="195"/>
      <c r="C1132" s="191"/>
      <c r="D1132" s="191"/>
      <c r="E1132" s="189" t="s">
        <v>150</v>
      </c>
      <c r="F1132" s="240">
        <v>206.27600000000001</v>
      </c>
      <c r="G1132" s="240">
        <v>0</v>
      </c>
      <c r="H1132" s="240">
        <v>0</v>
      </c>
      <c r="I1132" s="240">
        <v>8.1000000000000003E-2</v>
      </c>
      <c r="J1132" s="240">
        <v>0.311</v>
      </c>
      <c r="K1132" s="240">
        <v>3.7309999999999999</v>
      </c>
      <c r="L1132" s="240">
        <v>0.79600000000000004</v>
      </c>
      <c r="M1132" s="240">
        <v>7.4089999999999998</v>
      </c>
      <c r="N1132" s="240">
        <v>2.41</v>
      </c>
      <c r="O1132" s="240">
        <v>2.9910000000000001</v>
      </c>
      <c r="P1132" s="240">
        <v>36.496000000000002</v>
      </c>
      <c r="Q1132" s="240">
        <v>35.624000000000002</v>
      </c>
      <c r="R1132" s="240">
        <v>28.562000000000001</v>
      </c>
      <c r="S1132" s="240">
        <v>34.686999999999998</v>
      </c>
      <c r="T1132" s="240">
        <v>23.062999999999999</v>
      </c>
      <c r="U1132" s="240">
        <v>13.724</v>
      </c>
      <c r="V1132" s="240">
        <v>4.5430000000000001</v>
      </c>
      <c r="W1132" s="240">
        <v>4.9960000000000004</v>
      </c>
      <c r="X1132" s="240">
        <v>3.63</v>
      </c>
      <c r="Y1132" s="240">
        <v>1.9690000000000001</v>
      </c>
      <c r="Z1132" s="240">
        <v>0</v>
      </c>
      <c r="AA1132" s="248">
        <v>1.2529999999999999</v>
      </c>
      <c r="AB1132" s="93"/>
    </row>
    <row r="1133" spans="1:28" ht="19.5" customHeight="1" x14ac:dyDescent="0.15">
      <c r="A1133" s="194"/>
      <c r="B1133" s="196"/>
      <c r="C1133" s="193" t="s">
        <v>152</v>
      </c>
      <c r="D1133" s="188"/>
      <c r="E1133" s="189" t="s">
        <v>184</v>
      </c>
      <c r="F1133" s="240">
        <v>488.03</v>
      </c>
      <c r="G1133" s="240">
        <v>0</v>
      </c>
      <c r="H1133" s="240">
        <v>5.74</v>
      </c>
      <c r="I1133" s="240">
        <v>1.18</v>
      </c>
      <c r="J1133" s="240">
        <v>0.45</v>
      </c>
      <c r="K1133" s="240">
        <v>22.42</v>
      </c>
      <c r="L1133" s="240">
        <v>2.71</v>
      </c>
      <c r="M1133" s="240">
        <v>29.84</v>
      </c>
      <c r="N1133" s="240">
        <v>8.14</v>
      </c>
      <c r="O1133" s="240">
        <v>7.77</v>
      </c>
      <c r="P1133" s="240">
        <v>115.18</v>
      </c>
      <c r="Q1133" s="240">
        <v>100.83</v>
      </c>
      <c r="R1133" s="240">
        <v>59.38</v>
      </c>
      <c r="S1133" s="240">
        <v>41.95</v>
      </c>
      <c r="T1133" s="240">
        <v>34.97</v>
      </c>
      <c r="U1133" s="240">
        <v>22.56</v>
      </c>
      <c r="V1133" s="240">
        <v>10.38</v>
      </c>
      <c r="W1133" s="240">
        <v>8.43</v>
      </c>
      <c r="X1133" s="240">
        <v>8.64</v>
      </c>
      <c r="Y1133" s="240">
        <v>4.95</v>
      </c>
      <c r="Z1133" s="240">
        <v>0</v>
      </c>
      <c r="AA1133" s="248">
        <v>2.5099999999999998</v>
      </c>
      <c r="AB1133" s="93"/>
    </row>
    <row r="1134" spans="1:28" ht="19.5" customHeight="1" x14ac:dyDescent="0.15">
      <c r="A1134" s="194"/>
      <c r="B1134" s="197"/>
      <c r="C1134" s="197"/>
      <c r="D1134" s="191"/>
      <c r="E1134" s="189" t="s">
        <v>150</v>
      </c>
      <c r="F1134" s="240">
        <v>158.06299999999999</v>
      </c>
      <c r="G1134" s="240">
        <v>0</v>
      </c>
      <c r="H1134" s="240">
        <v>0</v>
      </c>
      <c r="I1134" s="240">
        <v>4.5999999999999999E-2</v>
      </c>
      <c r="J1134" s="240">
        <v>8.0000000000000002E-3</v>
      </c>
      <c r="K1134" s="240">
        <v>3.6019999999999999</v>
      </c>
      <c r="L1134" s="240">
        <v>0.41</v>
      </c>
      <c r="M1134" s="240">
        <v>6.7229999999999999</v>
      </c>
      <c r="N1134" s="240">
        <v>2.1579999999999999</v>
      </c>
      <c r="O1134" s="240">
        <v>2.2170000000000001</v>
      </c>
      <c r="P1134" s="240">
        <v>35.383000000000003</v>
      </c>
      <c r="Q1134" s="240">
        <v>33.442999999999998</v>
      </c>
      <c r="R1134" s="240">
        <v>20.663</v>
      </c>
      <c r="S1134" s="240">
        <v>16.068000000000001</v>
      </c>
      <c r="T1134" s="240">
        <v>13.941000000000001</v>
      </c>
      <c r="U1134" s="240">
        <v>9.2530000000000001</v>
      </c>
      <c r="V1134" s="240">
        <v>4.2569999999999997</v>
      </c>
      <c r="W1134" s="240">
        <v>3.46</v>
      </c>
      <c r="X1134" s="240">
        <v>3.544</v>
      </c>
      <c r="Y1134" s="240">
        <v>1.8520000000000001</v>
      </c>
      <c r="Z1134" s="240">
        <v>0</v>
      </c>
      <c r="AA1134" s="248">
        <v>1.0349999999999999</v>
      </c>
      <c r="AB1134" s="93"/>
    </row>
    <row r="1135" spans="1:28" ht="19.5" customHeight="1" x14ac:dyDescent="0.15">
      <c r="A1135" s="194"/>
      <c r="B1135" s="198"/>
      <c r="C1135" s="189"/>
      <c r="D1135" s="189" t="s">
        <v>153</v>
      </c>
      <c r="E1135" s="189" t="s">
        <v>184</v>
      </c>
      <c r="F1135" s="240">
        <v>480.44</v>
      </c>
      <c r="G1135" s="240">
        <v>0</v>
      </c>
      <c r="H1135" s="240">
        <v>5.74</v>
      </c>
      <c r="I1135" s="240">
        <v>1.18</v>
      </c>
      <c r="J1135" s="240">
        <v>0.45</v>
      </c>
      <c r="K1135" s="240">
        <v>22.42</v>
      </c>
      <c r="L1135" s="240">
        <v>2.12</v>
      </c>
      <c r="M1135" s="240">
        <v>29.75</v>
      </c>
      <c r="N1135" s="240">
        <v>8.14</v>
      </c>
      <c r="O1135" s="240">
        <v>5.91</v>
      </c>
      <c r="P1135" s="240">
        <v>111.19</v>
      </c>
      <c r="Q1135" s="240">
        <v>100.07</v>
      </c>
      <c r="R1135" s="240">
        <v>59.08</v>
      </c>
      <c r="S1135" s="240">
        <v>41.95</v>
      </c>
      <c r="T1135" s="240">
        <v>34.97</v>
      </c>
      <c r="U1135" s="240">
        <v>22.56</v>
      </c>
      <c r="V1135" s="240">
        <v>10.38</v>
      </c>
      <c r="W1135" s="240">
        <v>8.43</v>
      </c>
      <c r="X1135" s="240">
        <v>8.64</v>
      </c>
      <c r="Y1135" s="240">
        <v>4.95</v>
      </c>
      <c r="Z1135" s="240">
        <v>0</v>
      </c>
      <c r="AA1135" s="248">
        <v>2.5099999999999998</v>
      </c>
      <c r="AB1135" s="93"/>
    </row>
    <row r="1136" spans="1:28" ht="19.5" customHeight="1" x14ac:dyDescent="0.15">
      <c r="A1136" s="194"/>
      <c r="B1136" s="198" t="s">
        <v>154</v>
      </c>
      <c r="C1136" s="198"/>
      <c r="D1136" s="198"/>
      <c r="E1136" s="189" t="s">
        <v>150</v>
      </c>
      <c r="F1136" s="240">
        <v>156.21600000000001</v>
      </c>
      <c r="G1136" s="240">
        <v>0</v>
      </c>
      <c r="H1136" s="240">
        <v>0</v>
      </c>
      <c r="I1136" s="240">
        <v>4.5999999999999999E-2</v>
      </c>
      <c r="J1136" s="240">
        <v>8.0000000000000002E-3</v>
      </c>
      <c r="K1136" s="240">
        <v>3.6019999999999999</v>
      </c>
      <c r="L1136" s="240">
        <v>0.35599999999999998</v>
      </c>
      <c r="M1136" s="240">
        <v>6.7030000000000003</v>
      </c>
      <c r="N1136" s="240">
        <v>2.1579999999999999</v>
      </c>
      <c r="O1136" s="240">
        <v>1.75</v>
      </c>
      <c r="P1136" s="240">
        <v>34.345999999999997</v>
      </c>
      <c r="Q1136" s="240">
        <v>33.238</v>
      </c>
      <c r="R1136" s="240">
        <v>20.599</v>
      </c>
      <c r="S1136" s="240">
        <v>16.068000000000001</v>
      </c>
      <c r="T1136" s="240">
        <v>13.941000000000001</v>
      </c>
      <c r="U1136" s="240">
        <v>9.2530000000000001</v>
      </c>
      <c r="V1136" s="240">
        <v>4.2569999999999997</v>
      </c>
      <c r="W1136" s="240">
        <v>3.46</v>
      </c>
      <c r="X1136" s="240">
        <v>3.544</v>
      </c>
      <c r="Y1136" s="240">
        <v>1.8520000000000001</v>
      </c>
      <c r="Z1136" s="240">
        <v>0</v>
      </c>
      <c r="AA1136" s="248">
        <v>1.0349999999999999</v>
      </c>
      <c r="AB1136" s="93"/>
    </row>
    <row r="1137" spans="1:28" ht="19.5" customHeight="1" x14ac:dyDescent="0.15">
      <c r="A1137" s="194" t="s">
        <v>155</v>
      </c>
      <c r="B1137" s="198"/>
      <c r="C1137" s="198" t="s">
        <v>10</v>
      </c>
      <c r="D1137" s="189" t="s">
        <v>156</v>
      </c>
      <c r="E1137" s="189" t="s">
        <v>184</v>
      </c>
      <c r="F1137" s="240">
        <v>398.09</v>
      </c>
      <c r="G1137" s="240">
        <v>0</v>
      </c>
      <c r="H1137" s="240">
        <v>5.38</v>
      </c>
      <c r="I1137" s="240">
        <v>0.66</v>
      </c>
      <c r="J1137" s="240">
        <v>0</v>
      </c>
      <c r="K1137" s="240">
        <v>18.579999999999998</v>
      </c>
      <c r="L1137" s="240">
        <v>1.41</v>
      </c>
      <c r="M1137" s="240">
        <v>22.66</v>
      </c>
      <c r="N1137" s="240">
        <v>6.53</v>
      </c>
      <c r="O1137" s="240">
        <v>4.83</v>
      </c>
      <c r="P1137" s="240">
        <v>85.74</v>
      </c>
      <c r="Q1137" s="240">
        <v>73.09</v>
      </c>
      <c r="R1137" s="240">
        <v>47.06</v>
      </c>
      <c r="S1137" s="240">
        <v>39.840000000000003</v>
      </c>
      <c r="T1137" s="240">
        <v>34.840000000000003</v>
      </c>
      <c r="U1137" s="240">
        <v>22.56</v>
      </c>
      <c r="V1137" s="240">
        <v>10.38</v>
      </c>
      <c r="W1137" s="240">
        <v>8.43</v>
      </c>
      <c r="X1137" s="240">
        <v>8.64</v>
      </c>
      <c r="Y1137" s="240">
        <v>4.95</v>
      </c>
      <c r="Z1137" s="240">
        <v>0</v>
      </c>
      <c r="AA1137" s="248">
        <v>2.5099999999999998</v>
      </c>
      <c r="AB1137" s="93"/>
    </row>
    <row r="1138" spans="1:28" ht="19.5" customHeight="1" x14ac:dyDescent="0.15">
      <c r="A1138" s="194"/>
      <c r="B1138" s="198"/>
      <c r="C1138" s="198"/>
      <c r="D1138" s="198"/>
      <c r="E1138" s="189" t="s">
        <v>150</v>
      </c>
      <c r="F1138" s="240">
        <v>139.416</v>
      </c>
      <c r="G1138" s="240">
        <v>0</v>
      </c>
      <c r="H1138" s="240">
        <v>0</v>
      </c>
      <c r="I1138" s="240">
        <v>4.5999999999999999E-2</v>
      </c>
      <c r="J1138" s="240">
        <v>0</v>
      </c>
      <c r="K1138" s="240">
        <v>3.1589999999999998</v>
      </c>
      <c r="L1138" s="240">
        <v>0.29699999999999999</v>
      </c>
      <c r="M1138" s="240">
        <v>5.6740000000000004</v>
      </c>
      <c r="N1138" s="240">
        <v>1.895</v>
      </c>
      <c r="O1138" s="240">
        <v>1.546</v>
      </c>
      <c r="P1138" s="240">
        <v>29.155000000000001</v>
      </c>
      <c r="Q1138" s="240">
        <v>27.071000000000002</v>
      </c>
      <c r="R1138" s="240">
        <v>17.712</v>
      </c>
      <c r="S1138" s="240">
        <v>15.541</v>
      </c>
      <c r="T1138" s="240">
        <v>13.919</v>
      </c>
      <c r="U1138" s="240">
        <v>9.2530000000000001</v>
      </c>
      <c r="V1138" s="240">
        <v>4.2569999999999997</v>
      </c>
      <c r="W1138" s="240">
        <v>3.46</v>
      </c>
      <c r="X1138" s="240">
        <v>3.544</v>
      </c>
      <c r="Y1138" s="240">
        <v>1.8520000000000001</v>
      </c>
      <c r="Z1138" s="240">
        <v>0</v>
      </c>
      <c r="AA1138" s="248">
        <v>1.0349999999999999</v>
      </c>
      <c r="AB1138" s="93"/>
    </row>
    <row r="1139" spans="1:28" ht="19.5" customHeight="1" x14ac:dyDescent="0.15">
      <c r="A1139" s="194"/>
      <c r="B1139" s="198"/>
      <c r="C1139" s="198"/>
      <c r="D1139" s="189" t="s">
        <v>157</v>
      </c>
      <c r="E1139" s="189" t="s">
        <v>184</v>
      </c>
      <c r="F1139" s="240">
        <v>3.19</v>
      </c>
      <c r="G1139" s="240">
        <v>0</v>
      </c>
      <c r="H1139" s="240">
        <v>0</v>
      </c>
      <c r="I1139" s="240">
        <v>0</v>
      </c>
      <c r="J1139" s="240">
        <v>0</v>
      </c>
      <c r="K1139" s="240">
        <v>0</v>
      </c>
      <c r="L1139" s="240">
        <v>0.16</v>
      </c>
      <c r="M1139" s="240">
        <v>0</v>
      </c>
      <c r="N1139" s="240">
        <v>0.08</v>
      </c>
      <c r="O1139" s="240">
        <v>0.06</v>
      </c>
      <c r="P1139" s="240">
        <v>0.31</v>
      </c>
      <c r="Q1139" s="240">
        <v>2.48</v>
      </c>
      <c r="R1139" s="240">
        <v>0.1</v>
      </c>
      <c r="S1139" s="240">
        <v>0</v>
      </c>
      <c r="T1139" s="240">
        <v>0</v>
      </c>
      <c r="U1139" s="240">
        <v>0</v>
      </c>
      <c r="V1139" s="240">
        <v>0</v>
      </c>
      <c r="W1139" s="240">
        <v>0</v>
      </c>
      <c r="X1139" s="240">
        <v>0</v>
      </c>
      <c r="Y1139" s="240">
        <v>0</v>
      </c>
      <c r="Z1139" s="240">
        <v>0</v>
      </c>
      <c r="AA1139" s="248">
        <v>0</v>
      </c>
      <c r="AB1139" s="93"/>
    </row>
    <row r="1140" spans="1:28" ht="19.5" customHeight="1" x14ac:dyDescent="0.15">
      <c r="A1140" s="194"/>
      <c r="B1140" s="198"/>
      <c r="C1140" s="198"/>
      <c r="D1140" s="198"/>
      <c r="E1140" s="189" t="s">
        <v>150</v>
      </c>
      <c r="F1140" s="240">
        <v>0.67</v>
      </c>
      <c r="G1140" s="240">
        <v>0</v>
      </c>
      <c r="H1140" s="240">
        <v>0</v>
      </c>
      <c r="I1140" s="240">
        <v>0</v>
      </c>
      <c r="J1140" s="240">
        <v>0</v>
      </c>
      <c r="K1140" s="240">
        <v>0</v>
      </c>
      <c r="L1140" s="240">
        <v>1.9E-2</v>
      </c>
      <c r="M1140" s="240">
        <v>0</v>
      </c>
      <c r="N1140" s="240">
        <v>1.2999999999999999E-2</v>
      </c>
      <c r="O1140" s="240">
        <v>1.0999999999999999E-2</v>
      </c>
      <c r="P1140" s="240">
        <v>6.2E-2</v>
      </c>
      <c r="Q1140" s="240">
        <v>0.54200000000000004</v>
      </c>
      <c r="R1140" s="240">
        <v>2.3E-2</v>
      </c>
      <c r="S1140" s="240">
        <v>0</v>
      </c>
      <c r="T1140" s="240">
        <v>0</v>
      </c>
      <c r="U1140" s="240">
        <v>0</v>
      </c>
      <c r="V1140" s="240">
        <v>0</v>
      </c>
      <c r="W1140" s="240">
        <v>0</v>
      </c>
      <c r="X1140" s="240">
        <v>0</v>
      </c>
      <c r="Y1140" s="240">
        <v>0</v>
      </c>
      <c r="Z1140" s="240">
        <v>0</v>
      </c>
      <c r="AA1140" s="248">
        <v>0</v>
      </c>
      <c r="AB1140" s="93"/>
    </row>
    <row r="1141" spans="1:28" ht="19.5" customHeight="1" x14ac:dyDescent="0.15">
      <c r="A1141" s="194"/>
      <c r="B1141" s="198" t="s">
        <v>158</v>
      </c>
      <c r="C1141" s="198" t="s">
        <v>159</v>
      </c>
      <c r="D1141" s="189" t="s">
        <v>160</v>
      </c>
      <c r="E1141" s="189" t="s">
        <v>184</v>
      </c>
      <c r="F1141" s="240">
        <v>59.19</v>
      </c>
      <c r="G1141" s="240">
        <v>0</v>
      </c>
      <c r="H1141" s="240">
        <v>0</v>
      </c>
      <c r="I1141" s="240">
        <v>0</v>
      </c>
      <c r="J1141" s="240">
        <v>0.04</v>
      </c>
      <c r="K1141" s="240">
        <v>0</v>
      </c>
      <c r="L1141" s="240">
        <v>0.08</v>
      </c>
      <c r="M1141" s="240">
        <v>5.64</v>
      </c>
      <c r="N1141" s="240">
        <v>0.47</v>
      </c>
      <c r="O1141" s="240">
        <v>0.84</v>
      </c>
      <c r="P1141" s="240">
        <v>23.14</v>
      </c>
      <c r="Q1141" s="240">
        <v>18.52</v>
      </c>
      <c r="R1141" s="240">
        <v>8.76</v>
      </c>
      <c r="S1141" s="240">
        <v>1.57</v>
      </c>
      <c r="T1141" s="240">
        <v>0.13</v>
      </c>
      <c r="U1141" s="240">
        <v>0</v>
      </c>
      <c r="V1141" s="240">
        <v>0</v>
      </c>
      <c r="W1141" s="240">
        <v>0</v>
      </c>
      <c r="X1141" s="240">
        <v>0</v>
      </c>
      <c r="Y1141" s="240">
        <v>0</v>
      </c>
      <c r="Z1141" s="240">
        <v>0</v>
      </c>
      <c r="AA1141" s="248">
        <v>0</v>
      </c>
      <c r="AB1141" s="93"/>
    </row>
    <row r="1142" spans="1:28" ht="19.5" customHeight="1" x14ac:dyDescent="0.15">
      <c r="A1142" s="194"/>
      <c r="B1142" s="198"/>
      <c r="C1142" s="198"/>
      <c r="D1142" s="198"/>
      <c r="E1142" s="189" t="s">
        <v>150</v>
      </c>
      <c r="F1142" s="240">
        <v>12.138999999999999</v>
      </c>
      <c r="G1142" s="240">
        <v>0</v>
      </c>
      <c r="H1142" s="240">
        <v>0</v>
      </c>
      <c r="I1142" s="240">
        <v>0</v>
      </c>
      <c r="J1142" s="240">
        <v>3.0000000000000001E-3</v>
      </c>
      <c r="K1142" s="240">
        <v>0</v>
      </c>
      <c r="L1142" s="240">
        <v>0.01</v>
      </c>
      <c r="M1142" s="240">
        <v>0.78900000000000003</v>
      </c>
      <c r="N1142" s="240">
        <v>7.4999999999999997E-2</v>
      </c>
      <c r="O1142" s="240">
        <v>0.152</v>
      </c>
      <c r="P1142" s="240">
        <v>4.6279999999999903</v>
      </c>
      <c r="Q1142" s="240">
        <v>4.07</v>
      </c>
      <c r="R1142" s="240">
        <v>2.0139999999999998</v>
      </c>
      <c r="S1142" s="240">
        <v>0.376</v>
      </c>
      <c r="T1142" s="240">
        <v>2.1999999999999999E-2</v>
      </c>
      <c r="U1142" s="240">
        <v>0</v>
      </c>
      <c r="V1142" s="240">
        <v>0</v>
      </c>
      <c r="W1142" s="240">
        <v>0</v>
      </c>
      <c r="X1142" s="240">
        <v>0</v>
      </c>
      <c r="Y1142" s="240">
        <v>0</v>
      </c>
      <c r="Z1142" s="240">
        <v>0</v>
      </c>
      <c r="AA1142" s="248">
        <v>0</v>
      </c>
      <c r="AB1142" s="93"/>
    </row>
    <row r="1143" spans="1:28" ht="19.5" customHeight="1" x14ac:dyDescent="0.15">
      <c r="A1143" s="194"/>
      <c r="B1143" s="198"/>
      <c r="C1143" s="198"/>
      <c r="D1143" s="189" t="s">
        <v>161</v>
      </c>
      <c r="E1143" s="189" t="s">
        <v>184</v>
      </c>
      <c r="F1143" s="240">
        <v>2.86</v>
      </c>
      <c r="G1143" s="240">
        <v>0</v>
      </c>
      <c r="H1143" s="240">
        <v>0.36</v>
      </c>
      <c r="I1143" s="240">
        <v>0.52</v>
      </c>
      <c r="J1143" s="240">
        <v>0.41</v>
      </c>
      <c r="K1143" s="240">
        <v>0.56000000000000005</v>
      </c>
      <c r="L1143" s="240">
        <v>0.37</v>
      </c>
      <c r="M1143" s="240">
        <v>0.28000000000000003</v>
      </c>
      <c r="N1143" s="240">
        <v>0.36</v>
      </c>
      <c r="O1143" s="240">
        <v>0</v>
      </c>
      <c r="P1143" s="240">
        <v>0</v>
      </c>
      <c r="Q1143" s="240">
        <v>0</v>
      </c>
      <c r="R1143" s="240">
        <v>0</v>
      </c>
      <c r="S1143" s="240">
        <v>0</v>
      </c>
      <c r="T1143" s="240">
        <v>0</v>
      </c>
      <c r="U1143" s="240">
        <v>0</v>
      </c>
      <c r="V1143" s="240">
        <v>0</v>
      </c>
      <c r="W1143" s="240">
        <v>0</v>
      </c>
      <c r="X1143" s="240">
        <v>0</v>
      </c>
      <c r="Y1143" s="240">
        <v>0</v>
      </c>
      <c r="Z1143" s="240">
        <v>0</v>
      </c>
      <c r="AA1143" s="248">
        <v>0</v>
      </c>
      <c r="AB1143" s="93"/>
    </row>
    <row r="1144" spans="1:28" ht="19.5" customHeight="1" x14ac:dyDescent="0.15">
      <c r="A1144" s="194"/>
      <c r="B1144" s="198"/>
      <c r="C1144" s="198"/>
      <c r="D1144" s="198"/>
      <c r="E1144" s="189" t="s">
        <v>150</v>
      </c>
      <c r="F1144" s="240">
        <v>7.8E-2</v>
      </c>
      <c r="G1144" s="240">
        <v>0</v>
      </c>
      <c r="H1144" s="240">
        <v>0</v>
      </c>
      <c r="I1144" s="240">
        <v>0</v>
      </c>
      <c r="J1144" s="240">
        <v>5.0000000000000001E-3</v>
      </c>
      <c r="K1144" s="240">
        <v>1.4999999999999999E-2</v>
      </c>
      <c r="L1144" s="240">
        <v>1.4E-2</v>
      </c>
      <c r="M1144" s="240">
        <v>1.6E-2</v>
      </c>
      <c r="N1144" s="240">
        <v>2.8000000000000001E-2</v>
      </c>
      <c r="O1144" s="240">
        <v>0</v>
      </c>
      <c r="P1144" s="240">
        <v>0</v>
      </c>
      <c r="Q1144" s="240">
        <v>0</v>
      </c>
      <c r="R1144" s="240">
        <v>0</v>
      </c>
      <c r="S1144" s="240">
        <v>0</v>
      </c>
      <c r="T1144" s="240">
        <v>0</v>
      </c>
      <c r="U1144" s="240">
        <v>0</v>
      </c>
      <c r="V1144" s="240">
        <v>0</v>
      </c>
      <c r="W1144" s="240">
        <v>0</v>
      </c>
      <c r="X1144" s="240">
        <v>0</v>
      </c>
      <c r="Y1144" s="240">
        <v>0</v>
      </c>
      <c r="Z1144" s="240">
        <v>0</v>
      </c>
      <c r="AA1144" s="248">
        <v>0</v>
      </c>
      <c r="AB1144" s="93"/>
    </row>
    <row r="1145" spans="1:28" ht="19.5" customHeight="1" x14ac:dyDescent="0.15">
      <c r="A1145" s="194"/>
      <c r="B1145" s="198"/>
      <c r="C1145" s="198" t="s">
        <v>162</v>
      </c>
      <c r="D1145" s="189" t="s">
        <v>163</v>
      </c>
      <c r="E1145" s="189" t="s">
        <v>184</v>
      </c>
      <c r="F1145" s="240">
        <v>17.11</v>
      </c>
      <c r="G1145" s="240">
        <v>0</v>
      </c>
      <c r="H1145" s="240">
        <v>0</v>
      </c>
      <c r="I1145" s="240">
        <v>0</v>
      </c>
      <c r="J1145" s="240">
        <v>0</v>
      </c>
      <c r="K1145" s="240">
        <v>3.28</v>
      </c>
      <c r="L1145" s="240">
        <v>0.1</v>
      </c>
      <c r="M1145" s="240">
        <v>1.17</v>
      </c>
      <c r="N1145" s="240">
        <v>0.7</v>
      </c>
      <c r="O1145" s="240">
        <v>0.18</v>
      </c>
      <c r="P1145" s="240">
        <v>2</v>
      </c>
      <c r="Q1145" s="240">
        <v>5.98</v>
      </c>
      <c r="R1145" s="240">
        <v>3.16</v>
      </c>
      <c r="S1145" s="240">
        <v>0.54</v>
      </c>
      <c r="T1145" s="240">
        <v>0</v>
      </c>
      <c r="U1145" s="240">
        <v>0</v>
      </c>
      <c r="V1145" s="240">
        <v>0</v>
      </c>
      <c r="W1145" s="240">
        <v>0</v>
      </c>
      <c r="X1145" s="240">
        <v>0</v>
      </c>
      <c r="Y1145" s="240">
        <v>0</v>
      </c>
      <c r="Z1145" s="240">
        <v>0</v>
      </c>
      <c r="AA1145" s="248">
        <v>0</v>
      </c>
      <c r="AB1145" s="93"/>
    </row>
    <row r="1146" spans="1:28" ht="19.5" customHeight="1" x14ac:dyDescent="0.15">
      <c r="A1146" s="194"/>
      <c r="B1146" s="198" t="s">
        <v>20</v>
      </c>
      <c r="C1146" s="198"/>
      <c r="D1146" s="198"/>
      <c r="E1146" s="189" t="s">
        <v>150</v>
      </c>
      <c r="F1146" s="240">
        <v>3.9129999999999998</v>
      </c>
      <c r="G1146" s="240">
        <v>0</v>
      </c>
      <c r="H1146" s="240">
        <v>0</v>
      </c>
      <c r="I1146" s="240">
        <v>0</v>
      </c>
      <c r="J1146" s="240">
        <v>0</v>
      </c>
      <c r="K1146" s="240">
        <v>0.42799999999999999</v>
      </c>
      <c r="L1146" s="240">
        <v>1.6E-2</v>
      </c>
      <c r="M1146" s="240">
        <v>0.224</v>
      </c>
      <c r="N1146" s="240">
        <v>0.14699999999999999</v>
      </c>
      <c r="O1146" s="240">
        <v>4.1000000000000002E-2</v>
      </c>
      <c r="P1146" s="240">
        <v>0.501</v>
      </c>
      <c r="Q1146" s="240">
        <v>1.5549999999999999</v>
      </c>
      <c r="R1146" s="240">
        <v>0.85</v>
      </c>
      <c r="S1146" s="240">
        <v>0.151</v>
      </c>
      <c r="T1146" s="240">
        <v>0</v>
      </c>
      <c r="U1146" s="240">
        <v>0</v>
      </c>
      <c r="V1146" s="240">
        <v>0</v>
      </c>
      <c r="W1146" s="240">
        <v>0</v>
      </c>
      <c r="X1146" s="240">
        <v>0</v>
      </c>
      <c r="Y1146" s="240">
        <v>0</v>
      </c>
      <c r="Z1146" s="240">
        <v>0</v>
      </c>
      <c r="AA1146" s="248">
        <v>0</v>
      </c>
      <c r="AB1146" s="93"/>
    </row>
    <row r="1147" spans="1:28" ht="19.5" customHeight="1" x14ac:dyDescent="0.15">
      <c r="A1147" s="194"/>
      <c r="B1147" s="198"/>
      <c r="C1147" s="198"/>
      <c r="D1147" s="189" t="s">
        <v>164</v>
      </c>
      <c r="E1147" s="189" t="s">
        <v>184</v>
      </c>
      <c r="F1147" s="240">
        <v>0</v>
      </c>
      <c r="G1147" s="240">
        <v>0</v>
      </c>
      <c r="H1147" s="240">
        <v>0</v>
      </c>
      <c r="I1147" s="240">
        <v>0</v>
      </c>
      <c r="J1147" s="240">
        <v>0</v>
      </c>
      <c r="K1147" s="240">
        <v>0</v>
      </c>
      <c r="L1147" s="240">
        <v>0</v>
      </c>
      <c r="M1147" s="240">
        <v>0</v>
      </c>
      <c r="N1147" s="240">
        <v>0</v>
      </c>
      <c r="O1147" s="240">
        <v>0</v>
      </c>
      <c r="P1147" s="240">
        <v>0</v>
      </c>
      <c r="Q1147" s="240">
        <v>0</v>
      </c>
      <c r="R1147" s="240">
        <v>0</v>
      </c>
      <c r="S1147" s="240">
        <v>0</v>
      </c>
      <c r="T1147" s="240">
        <v>0</v>
      </c>
      <c r="U1147" s="240">
        <v>0</v>
      </c>
      <c r="V1147" s="240">
        <v>0</v>
      </c>
      <c r="W1147" s="240">
        <v>0</v>
      </c>
      <c r="X1147" s="240">
        <v>0</v>
      </c>
      <c r="Y1147" s="240">
        <v>0</v>
      </c>
      <c r="Z1147" s="240">
        <v>0</v>
      </c>
      <c r="AA1147" s="248">
        <v>0</v>
      </c>
      <c r="AB1147" s="93"/>
    </row>
    <row r="1148" spans="1:28" ht="19.5" customHeight="1" x14ac:dyDescent="0.15">
      <c r="A1148" s="194" t="s">
        <v>227</v>
      </c>
      <c r="B1148" s="198"/>
      <c r="C1148" s="198"/>
      <c r="D1148" s="198"/>
      <c r="E1148" s="189" t="s">
        <v>150</v>
      </c>
      <c r="F1148" s="240">
        <v>0</v>
      </c>
      <c r="G1148" s="240">
        <v>0</v>
      </c>
      <c r="H1148" s="240">
        <v>0</v>
      </c>
      <c r="I1148" s="240">
        <v>0</v>
      </c>
      <c r="J1148" s="240">
        <v>0</v>
      </c>
      <c r="K1148" s="240">
        <v>0</v>
      </c>
      <c r="L1148" s="240">
        <v>0</v>
      </c>
      <c r="M1148" s="240">
        <v>0</v>
      </c>
      <c r="N1148" s="240">
        <v>0</v>
      </c>
      <c r="O1148" s="240">
        <v>0</v>
      </c>
      <c r="P1148" s="240">
        <v>0</v>
      </c>
      <c r="Q1148" s="240">
        <v>0</v>
      </c>
      <c r="R1148" s="240">
        <v>0</v>
      </c>
      <c r="S1148" s="240">
        <v>0</v>
      </c>
      <c r="T1148" s="240">
        <v>0</v>
      </c>
      <c r="U1148" s="240">
        <v>0</v>
      </c>
      <c r="V1148" s="240">
        <v>0</v>
      </c>
      <c r="W1148" s="240">
        <v>0</v>
      </c>
      <c r="X1148" s="240">
        <v>0</v>
      </c>
      <c r="Y1148" s="240">
        <v>0</v>
      </c>
      <c r="Z1148" s="240">
        <v>0</v>
      </c>
      <c r="AA1148" s="248">
        <v>0</v>
      </c>
      <c r="AB1148" s="93"/>
    </row>
    <row r="1149" spans="1:28" ht="19.5" customHeight="1" x14ac:dyDescent="0.15">
      <c r="A1149" s="194"/>
      <c r="B1149" s="197"/>
      <c r="C1149" s="193" t="s">
        <v>165</v>
      </c>
      <c r="D1149" s="188"/>
      <c r="E1149" s="189" t="s">
        <v>184</v>
      </c>
      <c r="F1149" s="240">
        <v>7.59</v>
      </c>
      <c r="G1149" s="240">
        <v>0</v>
      </c>
      <c r="H1149" s="240">
        <v>0</v>
      </c>
      <c r="I1149" s="240">
        <v>0</v>
      </c>
      <c r="J1149" s="240">
        <v>0</v>
      </c>
      <c r="K1149" s="240">
        <v>0</v>
      </c>
      <c r="L1149" s="240">
        <v>0.59</v>
      </c>
      <c r="M1149" s="240">
        <v>0.09</v>
      </c>
      <c r="N1149" s="240">
        <v>0</v>
      </c>
      <c r="O1149" s="240">
        <v>1.86</v>
      </c>
      <c r="P1149" s="240">
        <v>3.99</v>
      </c>
      <c r="Q1149" s="240">
        <v>0.76</v>
      </c>
      <c r="R1149" s="240">
        <v>0.3</v>
      </c>
      <c r="S1149" s="240">
        <v>0</v>
      </c>
      <c r="T1149" s="240">
        <v>0</v>
      </c>
      <c r="U1149" s="240">
        <v>0</v>
      </c>
      <c r="V1149" s="240">
        <v>0</v>
      </c>
      <c r="W1149" s="240">
        <v>0</v>
      </c>
      <c r="X1149" s="240">
        <v>0</v>
      </c>
      <c r="Y1149" s="240">
        <v>0</v>
      </c>
      <c r="Z1149" s="240">
        <v>0</v>
      </c>
      <c r="AA1149" s="248">
        <v>0</v>
      </c>
      <c r="AB1149" s="93"/>
    </row>
    <row r="1150" spans="1:28" ht="19.5" customHeight="1" x14ac:dyDescent="0.15">
      <c r="A1150" s="194"/>
      <c r="B1150" s="197"/>
      <c r="C1150" s="197"/>
      <c r="D1150" s="191"/>
      <c r="E1150" s="189" t="s">
        <v>150</v>
      </c>
      <c r="F1150" s="240">
        <v>1.847</v>
      </c>
      <c r="G1150" s="240">
        <v>0</v>
      </c>
      <c r="H1150" s="240">
        <v>0</v>
      </c>
      <c r="I1150" s="240">
        <v>0</v>
      </c>
      <c r="J1150" s="240">
        <v>0</v>
      </c>
      <c r="K1150" s="240">
        <v>0</v>
      </c>
      <c r="L1150" s="240">
        <v>5.3999999999999999E-2</v>
      </c>
      <c r="M1150" s="240">
        <v>0.02</v>
      </c>
      <c r="N1150" s="240">
        <v>0</v>
      </c>
      <c r="O1150" s="240">
        <v>0.46700000000000003</v>
      </c>
      <c r="P1150" s="240">
        <v>1.0369999999999999</v>
      </c>
      <c r="Q1150" s="240">
        <v>0.20499999999999999</v>
      </c>
      <c r="R1150" s="240">
        <v>6.4000000000000001E-2</v>
      </c>
      <c r="S1150" s="240">
        <v>0</v>
      </c>
      <c r="T1150" s="240">
        <v>0</v>
      </c>
      <c r="U1150" s="240">
        <v>0</v>
      </c>
      <c r="V1150" s="240">
        <v>0</v>
      </c>
      <c r="W1150" s="240">
        <v>0</v>
      </c>
      <c r="X1150" s="240">
        <v>0</v>
      </c>
      <c r="Y1150" s="240">
        <v>0</v>
      </c>
      <c r="Z1150" s="240">
        <v>0</v>
      </c>
      <c r="AA1150" s="248">
        <v>0</v>
      </c>
      <c r="AB1150" s="93"/>
    </row>
    <row r="1151" spans="1:28" ht="19.5" customHeight="1" x14ac:dyDescent="0.15">
      <c r="A1151" s="194"/>
      <c r="B1151" s="196"/>
      <c r="C1151" s="193" t="s">
        <v>152</v>
      </c>
      <c r="D1151" s="188"/>
      <c r="E1151" s="189" t="s">
        <v>184</v>
      </c>
      <c r="F1151" s="240">
        <v>339.21</v>
      </c>
      <c r="G1151" s="240">
        <v>0</v>
      </c>
      <c r="H1151" s="240">
        <v>0</v>
      </c>
      <c r="I1151" s="240">
        <v>1.35</v>
      </c>
      <c r="J1151" s="240">
        <v>6.02</v>
      </c>
      <c r="K1151" s="240">
        <v>1.83</v>
      </c>
      <c r="L1151" s="240">
        <v>4.42</v>
      </c>
      <c r="M1151" s="240">
        <v>6.65</v>
      </c>
      <c r="N1151" s="240">
        <v>1.98</v>
      </c>
      <c r="O1151" s="240">
        <v>6.67</v>
      </c>
      <c r="P1151" s="240">
        <v>8.14</v>
      </c>
      <c r="Q1151" s="240">
        <v>15.34</v>
      </c>
      <c r="R1151" s="240">
        <v>53.63</v>
      </c>
      <c r="S1151" s="240">
        <v>131.52000000000001</v>
      </c>
      <c r="T1151" s="240">
        <v>58.67</v>
      </c>
      <c r="U1151" s="240">
        <v>29.1</v>
      </c>
      <c r="V1151" s="240">
        <v>1.7</v>
      </c>
      <c r="W1151" s="240">
        <v>10.45</v>
      </c>
      <c r="X1151" s="240">
        <v>0.59</v>
      </c>
      <c r="Y1151" s="240">
        <v>0.4</v>
      </c>
      <c r="Z1151" s="240">
        <v>0</v>
      </c>
      <c r="AA1151" s="248">
        <v>0.75</v>
      </c>
      <c r="AB1151" s="93"/>
    </row>
    <row r="1152" spans="1:28" ht="19.5" customHeight="1" x14ac:dyDescent="0.15">
      <c r="A1152" s="194"/>
      <c r="B1152" s="197"/>
      <c r="C1152" s="197"/>
      <c r="D1152" s="191"/>
      <c r="E1152" s="189" t="s">
        <v>150</v>
      </c>
      <c r="F1152" s="240">
        <v>48.213000000000001</v>
      </c>
      <c r="G1152" s="240">
        <v>0</v>
      </c>
      <c r="H1152" s="240">
        <v>0</v>
      </c>
      <c r="I1152" s="240">
        <v>3.5000000000000003E-2</v>
      </c>
      <c r="J1152" s="240">
        <v>0.30299999999999999</v>
      </c>
      <c r="K1152" s="240">
        <v>0.129</v>
      </c>
      <c r="L1152" s="240">
        <v>0.38600000000000001</v>
      </c>
      <c r="M1152" s="240">
        <v>0.68600000000000005</v>
      </c>
      <c r="N1152" s="240">
        <v>0.252</v>
      </c>
      <c r="O1152" s="240">
        <v>0.77400000000000002</v>
      </c>
      <c r="P1152" s="240">
        <v>1.113</v>
      </c>
      <c r="Q1152" s="240">
        <v>2.181</v>
      </c>
      <c r="R1152" s="240">
        <v>7.8989999999999903</v>
      </c>
      <c r="S1152" s="240">
        <v>18.619</v>
      </c>
      <c r="T1152" s="240">
        <v>9.1219999999999892</v>
      </c>
      <c r="U1152" s="240">
        <v>4.4710000000000001</v>
      </c>
      <c r="V1152" s="240">
        <v>0.28599999999999998</v>
      </c>
      <c r="W1152" s="240">
        <v>1.536</v>
      </c>
      <c r="X1152" s="240">
        <v>8.5999999999999993E-2</v>
      </c>
      <c r="Y1152" s="240">
        <v>0.11700000000000001</v>
      </c>
      <c r="Z1152" s="240">
        <v>0</v>
      </c>
      <c r="AA1152" s="248">
        <v>0.218</v>
      </c>
      <c r="AB1152" s="93"/>
    </row>
    <row r="1153" spans="1:28" ht="19.5" customHeight="1" x14ac:dyDescent="0.15">
      <c r="A1153" s="194"/>
      <c r="B1153" s="198" t="s">
        <v>94</v>
      </c>
      <c r="C1153" s="189"/>
      <c r="D1153" s="189" t="s">
        <v>153</v>
      </c>
      <c r="E1153" s="189" t="s">
        <v>184</v>
      </c>
      <c r="F1153" s="240">
        <v>34.83</v>
      </c>
      <c r="G1153" s="240">
        <v>0</v>
      </c>
      <c r="H1153" s="240">
        <v>0</v>
      </c>
      <c r="I1153" s="240">
        <v>0</v>
      </c>
      <c r="J1153" s="240">
        <v>0.03</v>
      </c>
      <c r="K1153" s="240">
        <v>0</v>
      </c>
      <c r="L1153" s="240">
        <v>0.11</v>
      </c>
      <c r="M1153" s="240">
        <v>2.72</v>
      </c>
      <c r="N1153" s="240">
        <v>0.99</v>
      </c>
      <c r="O1153" s="240">
        <v>1.94</v>
      </c>
      <c r="P1153" s="240">
        <v>1.39</v>
      </c>
      <c r="Q1153" s="240">
        <v>2.2799999999999998</v>
      </c>
      <c r="R1153" s="240">
        <v>4.08</v>
      </c>
      <c r="S1153" s="240">
        <v>8.74</v>
      </c>
      <c r="T1153" s="240">
        <v>6.7</v>
      </c>
      <c r="U1153" s="240">
        <v>3.67</v>
      </c>
      <c r="V1153" s="240">
        <v>0.61</v>
      </c>
      <c r="W1153" s="240">
        <v>0.42</v>
      </c>
      <c r="X1153" s="240">
        <v>0</v>
      </c>
      <c r="Y1153" s="240">
        <v>0.4</v>
      </c>
      <c r="Z1153" s="240">
        <v>0</v>
      </c>
      <c r="AA1153" s="252">
        <v>0.75</v>
      </c>
      <c r="AB1153" s="93"/>
    </row>
    <row r="1154" spans="1:28" ht="19.5" customHeight="1" x14ac:dyDescent="0.15">
      <c r="A1154" s="194"/>
      <c r="B1154" s="198"/>
      <c r="C1154" s="198" t="s">
        <v>10</v>
      </c>
      <c r="D1154" s="198"/>
      <c r="E1154" s="189" t="s">
        <v>150</v>
      </c>
      <c r="F1154" s="240">
        <v>7.016</v>
      </c>
      <c r="G1154" s="240">
        <v>0</v>
      </c>
      <c r="H1154" s="240">
        <v>0</v>
      </c>
      <c r="I1154" s="240">
        <v>0</v>
      </c>
      <c r="J1154" s="240">
        <v>0</v>
      </c>
      <c r="K1154" s="240">
        <v>0</v>
      </c>
      <c r="L1154" s="240">
        <v>1.2999999999999999E-2</v>
      </c>
      <c r="M1154" s="240">
        <v>0.30399999999999999</v>
      </c>
      <c r="N1154" s="240">
        <v>0.158</v>
      </c>
      <c r="O1154" s="240">
        <v>0.32300000000000001</v>
      </c>
      <c r="P1154" s="240">
        <v>0.27300000000000002</v>
      </c>
      <c r="Q1154" s="240">
        <v>0.46700000000000003</v>
      </c>
      <c r="R1154" s="240">
        <v>0.89</v>
      </c>
      <c r="S1154" s="240">
        <v>1.653</v>
      </c>
      <c r="T1154" s="240">
        <v>1.617</v>
      </c>
      <c r="U1154" s="240">
        <v>0.749</v>
      </c>
      <c r="V1154" s="240">
        <v>0.125</v>
      </c>
      <c r="W1154" s="240">
        <v>0.109</v>
      </c>
      <c r="X1154" s="240">
        <v>0</v>
      </c>
      <c r="Y1154" s="240">
        <v>0.11700000000000001</v>
      </c>
      <c r="Z1154" s="240">
        <v>0</v>
      </c>
      <c r="AA1154" s="248">
        <v>0.218</v>
      </c>
      <c r="AB1154" s="93"/>
    </row>
    <row r="1155" spans="1:28" ht="19.5" customHeight="1" x14ac:dyDescent="0.15">
      <c r="A1155" s="194"/>
      <c r="B1155" s="198"/>
      <c r="C1155" s="198"/>
      <c r="D1155" s="189" t="s">
        <v>157</v>
      </c>
      <c r="E1155" s="189" t="s">
        <v>184</v>
      </c>
      <c r="F1155" s="240">
        <v>6.72</v>
      </c>
      <c r="G1155" s="240">
        <v>0</v>
      </c>
      <c r="H1155" s="240">
        <v>0</v>
      </c>
      <c r="I1155" s="240">
        <v>0</v>
      </c>
      <c r="J1155" s="240">
        <v>0</v>
      </c>
      <c r="K1155" s="240">
        <v>0</v>
      </c>
      <c r="L1155" s="240">
        <v>0</v>
      </c>
      <c r="M1155" s="240">
        <v>0</v>
      </c>
      <c r="N1155" s="240">
        <v>0</v>
      </c>
      <c r="O1155" s="240">
        <v>0.22</v>
      </c>
      <c r="P1155" s="240">
        <v>0.09</v>
      </c>
      <c r="Q1155" s="240">
        <v>0.26</v>
      </c>
      <c r="R1155" s="240">
        <v>0</v>
      </c>
      <c r="S1155" s="240">
        <v>6.15</v>
      </c>
      <c r="T1155" s="240">
        <v>0</v>
      </c>
      <c r="U1155" s="240">
        <v>0</v>
      </c>
      <c r="V1155" s="240">
        <v>0</v>
      </c>
      <c r="W1155" s="240">
        <v>0</v>
      </c>
      <c r="X1155" s="240">
        <v>0</v>
      </c>
      <c r="Y1155" s="240">
        <v>0</v>
      </c>
      <c r="Z1155" s="240">
        <v>0</v>
      </c>
      <c r="AA1155" s="248">
        <v>0</v>
      </c>
      <c r="AB1155" s="93"/>
    </row>
    <row r="1156" spans="1:28" ht="19.5" customHeight="1" x14ac:dyDescent="0.15">
      <c r="A1156" s="194"/>
      <c r="B1156" s="198"/>
      <c r="C1156" s="198"/>
      <c r="D1156" s="198"/>
      <c r="E1156" s="189" t="s">
        <v>150</v>
      </c>
      <c r="F1156" s="240">
        <v>1.121</v>
      </c>
      <c r="G1156" s="240">
        <v>0</v>
      </c>
      <c r="H1156" s="240">
        <v>0</v>
      </c>
      <c r="I1156" s="240">
        <v>0</v>
      </c>
      <c r="J1156" s="240">
        <v>0</v>
      </c>
      <c r="K1156" s="240">
        <v>0</v>
      </c>
      <c r="L1156" s="240">
        <v>0</v>
      </c>
      <c r="M1156" s="240">
        <v>0</v>
      </c>
      <c r="N1156" s="240">
        <v>0</v>
      </c>
      <c r="O1156" s="240">
        <v>3.5000000000000003E-2</v>
      </c>
      <c r="P1156" s="240">
        <v>1.2999999999999999E-2</v>
      </c>
      <c r="Q1156" s="240">
        <v>0.04</v>
      </c>
      <c r="R1156" s="240">
        <v>0</v>
      </c>
      <c r="S1156" s="240">
        <v>1.0329999999999999</v>
      </c>
      <c r="T1156" s="240">
        <v>0</v>
      </c>
      <c r="U1156" s="240">
        <v>0</v>
      </c>
      <c r="V1156" s="240">
        <v>0</v>
      </c>
      <c r="W1156" s="240">
        <v>0</v>
      </c>
      <c r="X1156" s="240">
        <v>0</v>
      </c>
      <c r="Y1156" s="240">
        <v>0</v>
      </c>
      <c r="Z1156" s="240">
        <v>0</v>
      </c>
      <c r="AA1156" s="248">
        <v>0</v>
      </c>
      <c r="AB1156" s="93"/>
    </row>
    <row r="1157" spans="1:28" ht="19.5" customHeight="1" x14ac:dyDescent="0.15">
      <c r="A1157" s="194"/>
      <c r="B1157" s="198" t="s">
        <v>65</v>
      </c>
      <c r="C1157" s="198" t="s">
        <v>159</v>
      </c>
      <c r="D1157" s="189" t="s">
        <v>160</v>
      </c>
      <c r="E1157" s="189" t="s">
        <v>184</v>
      </c>
      <c r="F1157" s="240">
        <v>26.93</v>
      </c>
      <c r="G1157" s="240">
        <v>0</v>
      </c>
      <c r="H1157" s="240">
        <v>0</v>
      </c>
      <c r="I1157" s="240">
        <v>0</v>
      </c>
      <c r="J1157" s="240">
        <v>0</v>
      </c>
      <c r="K1157" s="240">
        <v>0</v>
      </c>
      <c r="L1157" s="240">
        <v>0.11</v>
      </c>
      <c r="M1157" s="240">
        <v>2.72</v>
      </c>
      <c r="N1157" s="240">
        <v>0.99</v>
      </c>
      <c r="O1157" s="240">
        <v>1.72</v>
      </c>
      <c r="P1157" s="240">
        <v>1.3</v>
      </c>
      <c r="Q1157" s="240">
        <v>2.02</v>
      </c>
      <c r="R1157" s="240">
        <v>4.08</v>
      </c>
      <c r="S1157" s="240">
        <v>2.59</v>
      </c>
      <c r="T1157" s="240">
        <v>6.7</v>
      </c>
      <c r="U1157" s="240">
        <v>3.67</v>
      </c>
      <c r="V1157" s="240">
        <v>0.61</v>
      </c>
      <c r="W1157" s="240">
        <v>0.42</v>
      </c>
      <c r="X1157" s="240">
        <v>0</v>
      </c>
      <c r="Y1157" s="240">
        <v>0</v>
      </c>
      <c r="Z1157" s="240">
        <v>0</v>
      </c>
      <c r="AA1157" s="248">
        <v>0</v>
      </c>
      <c r="AB1157" s="93"/>
    </row>
    <row r="1158" spans="1:28" ht="19.5" customHeight="1" x14ac:dyDescent="0.15">
      <c r="A1158" s="194"/>
      <c r="B1158" s="198"/>
      <c r="C1158" s="198"/>
      <c r="D1158" s="198"/>
      <c r="E1158" s="189" t="s">
        <v>150</v>
      </c>
      <c r="F1158" s="240">
        <v>5.56</v>
      </c>
      <c r="G1158" s="240">
        <v>0</v>
      </c>
      <c r="H1158" s="240">
        <v>0</v>
      </c>
      <c r="I1158" s="240">
        <v>0</v>
      </c>
      <c r="J1158" s="240">
        <v>0</v>
      </c>
      <c r="K1158" s="240">
        <v>0</v>
      </c>
      <c r="L1158" s="240">
        <v>1.2999999999999999E-2</v>
      </c>
      <c r="M1158" s="240">
        <v>0.30399999999999999</v>
      </c>
      <c r="N1158" s="240">
        <v>0.158</v>
      </c>
      <c r="O1158" s="240">
        <v>0.28799999999999998</v>
      </c>
      <c r="P1158" s="240">
        <v>0.26</v>
      </c>
      <c r="Q1158" s="240">
        <v>0.42699999999999999</v>
      </c>
      <c r="R1158" s="240">
        <v>0.89</v>
      </c>
      <c r="S1158" s="240">
        <v>0.62</v>
      </c>
      <c r="T1158" s="240">
        <v>1.617</v>
      </c>
      <c r="U1158" s="240">
        <v>0.749</v>
      </c>
      <c r="V1158" s="240">
        <v>0.125</v>
      </c>
      <c r="W1158" s="240">
        <v>0.109</v>
      </c>
      <c r="X1158" s="240">
        <v>0</v>
      </c>
      <c r="Y1158" s="240">
        <v>0</v>
      </c>
      <c r="Z1158" s="240">
        <v>0</v>
      </c>
      <c r="AA1158" s="248">
        <v>0</v>
      </c>
      <c r="AB1158" s="93"/>
    </row>
    <row r="1159" spans="1:28" ht="19.5" customHeight="1" x14ac:dyDescent="0.15">
      <c r="A1159" s="194" t="s">
        <v>85</v>
      </c>
      <c r="B1159" s="198"/>
      <c r="C1159" s="198"/>
      <c r="D1159" s="189" t="s">
        <v>166</v>
      </c>
      <c r="E1159" s="189" t="s">
        <v>184</v>
      </c>
      <c r="F1159" s="240">
        <v>1.18</v>
      </c>
      <c r="G1159" s="240">
        <v>0</v>
      </c>
      <c r="H1159" s="240">
        <v>0</v>
      </c>
      <c r="I1159" s="240">
        <v>0</v>
      </c>
      <c r="J1159" s="240">
        <v>0.03</v>
      </c>
      <c r="K1159" s="240">
        <v>0</v>
      </c>
      <c r="L1159" s="240">
        <v>0</v>
      </c>
      <c r="M1159" s="240">
        <v>0</v>
      </c>
      <c r="N1159" s="240">
        <v>0</v>
      </c>
      <c r="O1159" s="240">
        <v>0</v>
      </c>
      <c r="P1159" s="240">
        <v>0</v>
      </c>
      <c r="Q1159" s="240">
        <v>0</v>
      </c>
      <c r="R1159" s="240">
        <v>0</v>
      </c>
      <c r="S1159" s="240">
        <v>0</v>
      </c>
      <c r="T1159" s="240">
        <v>0</v>
      </c>
      <c r="U1159" s="240">
        <v>0</v>
      </c>
      <c r="V1159" s="240">
        <v>0</v>
      </c>
      <c r="W1159" s="240">
        <v>0</v>
      </c>
      <c r="X1159" s="240">
        <v>0</v>
      </c>
      <c r="Y1159" s="240">
        <v>0.4</v>
      </c>
      <c r="Z1159" s="240">
        <v>0</v>
      </c>
      <c r="AA1159" s="248">
        <v>0.75</v>
      </c>
      <c r="AB1159" s="93"/>
    </row>
    <row r="1160" spans="1:28" ht="19.5" customHeight="1" x14ac:dyDescent="0.15">
      <c r="A1160" s="194"/>
      <c r="B1160" s="198"/>
      <c r="C1160" s="198" t="s">
        <v>162</v>
      </c>
      <c r="D1160" s="198"/>
      <c r="E1160" s="189" t="s">
        <v>150</v>
      </c>
      <c r="F1160" s="240">
        <v>0.33500000000000002</v>
      </c>
      <c r="G1160" s="240">
        <v>0</v>
      </c>
      <c r="H1160" s="240">
        <v>0</v>
      </c>
      <c r="I1160" s="240">
        <v>0</v>
      </c>
      <c r="J1160" s="240">
        <v>0</v>
      </c>
      <c r="K1160" s="240">
        <v>0</v>
      </c>
      <c r="L1160" s="240">
        <v>0</v>
      </c>
      <c r="M1160" s="240">
        <v>0</v>
      </c>
      <c r="N1160" s="240">
        <v>0</v>
      </c>
      <c r="O1160" s="240">
        <v>0</v>
      </c>
      <c r="P1160" s="240">
        <v>0</v>
      </c>
      <c r="Q1160" s="240">
        <v>0</v>
      </c>
      <c r="R1160" s="240">
        <v>0</v>
      </c>
      <c r="S1160" s="240">
        <v>0</v>
      </c>
      <c r="T1160" s="240">
        <v>0</v>
      </c>
      <c r="U1160" s="240">
        <v>0</v>
      </c>
      <c r="V1160" s="240">
        <v>0</v>
      </c>
      <c r="W1160" s="240">
        <v>0</v>
      </c>
      <c r="X1160" s="240">
        <v>0</v>
      </c>
      <c r="Y1160" s="240">
        <v>0.11700000000000001</v>
      </c>
      <c r="Z1160" s="240">
        <v>0</v>
      </c>
      <c r="AA1160" s="248">
        <v>0.218</v>
      </c>
      <c r="AB1160" s="93"/>
    </row>
    <row r="1161" spans="1:28" ht="19.5" customHeight="1" x14ac:dyDescent="0.15">
      <c r="A1161" s="194"/>
      <c r="B1161" s="198" t="s">
        <v>20</v>
      </c>
      <c r="C1161" s="198"/>
      <c r="D1161" s="189" t="s">
        <v>164</v>
      </c>
      <c r="E1161" s="189" t="s">
        <v>184</v>
      </c>
      <c r="F1161" s="240">
        <v>0</v>
      </c>
      <c r="G1161" s="240">
        <v>0</v>
      </c>
      <c r="H1161" s="240">
        <v>0</v>
      </c>
      <c r="I1161" s="240">
        <v>0</v>
      </c>
      <c r="J1161" s="240">
        <v>0</v>
      </c>
      <c r="K1161" s="240">
        <v>0</v>
      </c>
      <c r="L1161" s="240">
        <v>0</v>
      </c>
      <c r="M1161" s="240">
        <v>0</v>
      </c>
      <c r="N1161" s="240">
        <v>0</v>
      </c>
      <c r="O1161" s="240">
        <v>0</v>
      </c>
      <c r="P1161" s="240">
        <v>0</v>
      </c>
      <c r="Q1161" s="240">
        <v>0</v>
      </c>
      <c r="R1161" s="240">
        <v>0</v>
      </c>
      <c r="S1161" s="240">
        <v>0</v>
      </c>
      <c r="T1161" s="240">
        <v>0</v>
      </c>
      <c r="U1161" s="240">
        <v>0</v>
      </c>
      <c r="V1161" s="240">
        <v>0</v>
      </c>
      <c r="W1161" s="240">
        <v>0</v>
      </c>
      <c r="X1161" s="240">
        <v>0</v>
      </c>
      <c r="Y1161" s="240">
        <v>0</v>
      </c>
      <c r="Z1161" s="240">
        <v>0</v>
      </c>
      <c r="AA1161" s="248">
        <v>0</v>
      </c>
      <c r="AB1161" s="93"/>
    </row>
    <row r="1162" spans="1:28" ht="19.5" customHeight="1" x14ac:dyDescent="0.15">
      <c r="A1162" s="194"/>
      <c r="B1162" s="198"/>
      <c r="C1162" s="198"/>
      <c r="D1162" s="198"/>
      <c r="E1162" s="189" t="s">
        <v>150</v>
      </c>
      <c r="F1162" s="240">
        <v>0</v>
      </c>
      <c r="G1162" s="240">
        <v>0</v>
      </c>
      <c r="H1162" s="240">
        <v>0</v>
      </c>
      <c r="I1162" s="240">
        <v>0</v>
      </c>
      <c r="J1162" s="240">
        <v>0</v>
      </c>
      <c r="K1162" s="240">
        <v>0</v>
      </c>
      <c r="L1162" s="240">
        <v>0</v>
      </c>
      <c r="M1162" s="240">
        <v>0</v>
      </c>
      <c r="N1162" s="240">
        <v>0</v>
      </c>
      <c r="O1162" s="240">
        <v>0</v>
      </c>
      <c r="P1162" s="240">
        <v>0</v>
      </c>
      <c r="Q1162" s="240">
        <v>0</v>
      </c>
      <c r="R1162" s="240">
        <v>0</v>
      </c>
      <c r="S1162" s="240">
        <v>0</v>
      </c>
      <c r="T1162" s="240">
        <v>0</v>
      </c>
      <c r="U1162" s="240">
        <v>0</v>
      </c>
      <c r="V1162" s="240">
        <v>0</v>
      </c>
      <c r="W1162" s="240">
        <v>0</v>
      </c>
      <c r="X1162" s="240">
        <v>0</v>
      </c>
      <c r="Y1162" s="240">
        <v>0</v>
      </c>
      <c r="Z1162" s="240">
        <v>0</v>
      </c>
      <c r="AA1162" s="248">
        <v>0</v>
      </c>
      <c r="AB1162" s="93"/>
    </row>
    <row r="1163" spans="1:28" ht="19.5" customHeight="1" x14ac:dyDescent="0.15">
      <c r="A1163" s="194"/>
      <c r="B1163" s="197"/>
      <c r="C1163" s="193" t="s">
        <v>165</v>
      </c>
      <c r="D1163" s="188"/>
      <c r="E1163" s="189" t="s">
        <v>184</v>
      </c>
      <c r="F1163" s="240">
        <v>304.38</v>
      </c>
      <c r="G1163" s="240">
        <v>0</v>
      </c>
      <c r="H1163" s="240">
        <v>0</v>
      </c>
      <c r="I1163" s="240">
        <v>1.35</v>
      </c>
      <c r="J1163" s="240">
        <v>5.99</v>
      </c>
      <c r="K1163" s="240">
        <v>1.83</v>
      </c>
      <c r="L1163" s="240">
        <v>4.3099999999999996</v>
      </c>
      <c r="M1163" s="240">
        <v>3.93</v>
      </c>
      <c r="N1163" s="240">
        <v>0.99</v>
      </c>
      <c r="O1163" s="240">
        <v>4.7300000000000004</v>
      </c>
      <c r="P1163" s="240">
        <v>6.75</v>
      </c>
      <c r="Q1163" s="240">
        <v>13.06</v>
      </c>
      <c r="R1163" s="240">
        <v>49.55</v>
      </c>
      <c r="S1163" s="240">
        <v>122.78</v>
      </c>
      <c r="T1163" s="240">
        <v>51.97</v>
      </c>
      <c r="U1163" s="240">
        <v>25.43</v>
      </c>
      <c r="V1163" s="240">
        <v>1.0900000000000001</v>
      </c>
      <c r="W1163" s="240">
        <v>10.029999999999999</v>
      </c>
      <c r="X1163" s="240">
        <v>0.59</v>
      </c>
      <c r="Y1163" s="240">
        <v>0</v>
      </c>
      <c r="Z1163" s="240">
        <v>0</v>
      </c>
      <c r="AA1163" s="248">
        <v>0</v>
      </c>
      <c r="AB1163" s="93"/>
    </row>
    <row r="1164" spans="1:28" ht="19.5" customHeight="1" thickBot="1" x14ac:dyDescent="0.2">
      <c r="A1164" s="199"/>
      <c r="B1164" s="200"/>
      <c r="C1164" s="200"/>
      <c r="D1164" s="201"/>
      <c r="E1164" s="202" t="s">
        <v>150</v>
      </c>
      <c r="F1164" s="240">
        <v>41.197000000000003</v>
      </c>
      <c r="G1164" s="251">
        <v>0</v>
      </c>
      <c r="H1164" s="250">
        <v>0</v>
      </c>
      <c r="I1164" s="250">
        <v>3.5000000000000003E-2</v>
      </c>
      <c r="J1164" s="250">
        <v>0.30299999999999999</v>
      </c>
      <c r="K1164" s="250">
        <v>0.129</v>
      </c>
      <c r="L1164" s="250">
        <v>0.373</v>
      </c>
      <c r="M1164" s="250">
        <v>0.38200000000000001</v>
      </c>
      <c r="N1164" s="250">
        <v>9.4E-2</v>
      </c>
      <c r="O1164" s="250">
        <v>0.45100000000000001</v>
      </c>
      <c r="P1164" s="250">
        <v>0.84</v>
      </c>
      <c r="Q1164" s="250">
        <v>1.714</v>
      </c>
      <c r="R1164" s="250">
        <v>7.0089999999999897</v>
      </c>
      <c r="S1164" s="250">
        <v>16.966000000000001</v>
      </c>
      <c r="T1164" s="250">
        <v>7.5049999999999901</v>
      </c>
      <c r="U1164" s="250">
        <v>3.722</v>
      </c>
      <c r="V1164" s="250">
        <v>0.161</v>
      </c>
      <c r="W1164" s="250">
        <v>1.427</v>
      </c>
      <c r="X1164" s="250">
        <v>8.5999999999999993E-2</v>
      </c>
      <c r="Y1164" s="250">
        <v>0</v>
      </c>
      <c r="Z1164" s="250">
        <v>0</v>
      </c>
      <c r="AA1164" s="249">
        <v>0</v>
      </c>
      <c r="AB1164" s="93"/>
    </row>
    <row r="1165" spans="1:28" ht="19.5" customHeight="1" x14ac:dyDescent="0.15">
      <c r="A1165" s="391" t="s">
        <v>119</v>
      </c>
      <c r="B1165" s="394" t="s">
        <v>120</v>
      </c>
      <c r="C1165" s="395"/>
      <c r="D1165" s="396"/>
      <c r="E1165" s="198" t="s">
        <v>184</v>
      </c>
      <c r="F1165" s="248">
        <v>3.13</v>
      </c>
    </row>
    <row r="1166" spans="1:28" ht="49.5" customHeight="1" x14ac:dyDescent="0.15">
      <c r="A1166" s="392"/>
      <c r="B1166" s="397" t="s">
        <v>206</v>
      </c>
      <c r="C1166" s="398"/>
      <c r="D1166" s="399"/>
      <c r="E1166" s="189" t="s">
        <v>184</v>
      </c>
      <c r="F1166" s="248">
        <v>2.35</v>
      </c>
    </row>
    <row r="1167" spans="1:28" ht="34.5" customHeight="1" x14ac:dyDescent="0.15">
      <c r="A1167" s="393"/>
      <c r="B1167" s="397" t="s">
        <v>207</v>
      </c>
      <c r="C1167" s="398"/>
      <c r="D1167" s="399"/>
      <c r="E1167" s="189" t="s">
        <v>184</v>
      </c>
      <c r="F1167" s="248">
        <v>0.78</v>
      </c>
    </row>
    <row r="1168" spans="1:28" ht="39" customHeight="1" thickBot="1" x14ac:dyDescent="0.2">
      <c r="A1168" s="400" t="s">
        <v>205</v>
      </c>
      <c r="B1168" s="401"/>
      <c r="C1168" s="401"/>
      <c r="D1168" s="402"/>
      <c r="E1168" s="203" t="s">
        <v>184</v>
      </c>
      <c r="F1168" s="247">
        <v>0</v>
      </c>
    </row>
    <row r="1170" spans="1:28" ht="19.5" customHeight="1" x14ac:dyDescent="0.15">
      <c r="A1170" s="88" t="s">
        <v>387</v>
      </c>
      <c r="F1170" s="261" t="s">
        <v>517</v>
      </c>
    </row>
    <row r="1171" spans="1:28" ht="19.5" customHeight="1" thickBot="1" x14ac:dyDescent="0.2">
      <c r="A1171" s="388" t="s">
        <v>28</v>
      </c>
      <c r="B1171" s="390"/>
      <c r="C1171" s="390"/>
      <c r="D1171" s="390"/>
      <c r="E1171" s="390"/>
      <c r="F1171" s="390"/>
      <c r="G1171" s="390"/>
      <c r="H1171" s="390"/>
      <c r="I1171" s="390"/>
      <c r="J1171" s="390"/>
      <c r="K1171" s="390"/>
      <c r="L1171" s="390"/>
      <c r="M1171" s="390"/>
      <c r="N1171" s="390"/>
      <c r="O1171" s="390"/>
      <c r="P1171" s="390"/>
      <c r="Q1171" s="390"/>
      <c r="R1171" s="390"/>
      <c r="S1171" s="390"/>
      <c r="T1171" s="390"/>
      <c r="U1171" s="390"/>
      <c r="V1171" s="390"/>
      <c r="W1171" s="390"/>
      <c r="X1171" s="390"/>
      <c r="Y1171" s="390"/>
      <c r="Z1171" s="390"/>
      <c r="AA1171" s="390"/>
    </row>
    <row r="1172" spans="1:28" ht="19.5" customHeight="1" x14ac:dyDescent="0.15">
      <c r="A1172" s="185" t="s">
        <v>180</v>
      </c>
      <c r="B1172" s="186"/>
      <c r="C1172" s="186"/>
      <c r="D1172" s="186"/>
      <c r="E1172" s="186"/>
      <c r="F1172" s="90" t="s">
        <v>181</v>
      </c>
      <c r="G1172" s="91"/>
      <c r="H1172" s="91"/>
      <c r="I1172" s="91"/>
      <c r="J1172" s="91"/>
      <c r="K1172" s="91"/>
      <c r="L1172" s="91"/>
      <c r="M1172" s="91"/>
      <c r="N1172" s="91"/>
      <c r="O1172" s="91"/>
      <c r="P1172" s="91"/>
      <c r="Q1172" s="260"/>
      <c r="R1172" s="92"/>
      <c r="S1172" s="91"/>
      <c r="T1172" s="91"/>
      <c r="U1172" s="91"/>
      <c r="V1172" s="91"/>
      <c r="W1172" s="91"/>
      <c r="X1172" s="91"/>
      <c r="Y1172" s="91"/>
      <c r="Z1172" s="91"/>
      <c r="AA1172" s="259" t="s">
        <v>182</v>
      </c>
      <c r="AB1172" s="93"/>
    </row>
    <row r="1173" spans="1:28" ht="19.5" customHeight="1" x14ac:dyDescent="0.15">
      <c r="A1173" s="187" t="s">
        <v>183</v>
      </c>
      <c r="B1173" s="188"/>
      <c r="C1173" s="188"/>
      <c r="D1173" s="188"/>
      <c r="E1173" s="189" t="s">
        <v>184</v>
      </c>
      <c r="F1173" s="240">
        <v>43970.31</v>
      </c>
      <c r="G1173" s="256" t="s">
        <v>185</v>
      </c>
      <c r="H1173" s="256" t="s">
        <v>186</v>
      </c>
      <c r="I1173" s="256" t="s">
        <v>187</v>
      </c>
      <c r="J1173" s="256" t="s">
        <v>188</v>
      </c>
      <c r="K1173" s="256" t="s">
        <v>228</v>
      </c>
      <c r="L1173" s="256" t="s">
        <v>229</v>
      </c>
      <c r="M1173" s="256" t="s">
        <v>230</v>
      </c>
      <c r="N1173" s="256" t="s">
        <v>231</v>
      </c>
      <c r="O1173" s="256" t="s">
        <v>232</v>
      </c>
      <c r="P1173" s="256" t="s">
        <v>233</v>
      </c>
      <c r="Q1173" s="258" t="s">
        <v>234</v>
      </c>
      <c r="R1173" s="257" t="s">
        <v>235</v>
      </c>
      <c r="S1173" s="256" t="s">
        <v>236</v>
      </c>
      <c r="T1173" s="256" t="s">
        <v>237</v>
      </c>
      <c r="U1173" s="256" t="s">
        <v>238</v>
      </c>
      <c r="V1173" s="256" t="s">
        <v>239</v>
      </c>
      <c r="W1173" s="256" t="s">
        <v>42</v>
      </c>
      <c r="X1173" s="256" t="s">
        <v>147</v>
      </c>
      <c r="Y1173" s="256" t="s">
        <v>148</v>
      </c>
      <c r="Z1173" s="256" t="s">
        <v>149</v>
      </c>
      <c r="AA1173" s="253"/>
      <c r="AB1173" s="93"/>
    </row>
    <row r="1174" spans="1:28" ht="19.5" customHeight="1" x14ac:dyDescent="0.15">
      <c r="A1174" s="190"/>
      <c r="B1174" s="191"/>
      <c r="C1174" s="191"/>
      <c r="D1174" s="191"/>
      <c r="E1174" s="189" t="s">
        <v>150</v>
      </c>
      <c r="F1174" s="240">
        <v>9490.2659999999996</v>
      </c>
      <c r="G1174" s="254"/>
      <c r="H1174" s="254"/>
      <c r="I1174" s="254"/>
      <c r="J1174" s="254"/>
      <c r="K1174" s="254"/>
      <c r="L1174" s="254"/>
      <c r="M1174" s="254"/>
      <c r="N1174" s="254"/>
      <c r="O1174" s="254"/>
      <c r="P1174" s="254"/>
      <c r="Q1174" s="255"/>
      <c r="R1174" s="94"/>
      <c r="S1174" s="254"/>
      <c r="T1174" s="254"/>
      <c r="U1174" s="254"/>
      <c r="V1174" s="254"/>
      <c r="W1174" s="254"/>
      <c r="X1174" s="254"/>
      <c r="Y1174" s="254"/>
      <c r="Z1174" s="254"/>
      <c r="AA1174" s="253" t="s">
        <v>151</v>
      </c>
      <c r="AB1174" s="93"/>
    </row>
    <row r="1175" spans="1:28" ht="19.5" customHeight="1" x14ac:dyDescent="0.15">
      <c r="A1175" s="192"/>
      <c r="B1175" s="193" t="s">
        <v>152</v>
      </c>
      <c r="C1175" s="188"/>
      <c r="D1175" s="188"/>
      <c r="E1175" s="189" t="s">
        <v>184</v>
      </c>
      <c r="F1175" s="240">
        <v>42097.84</v>
      </c>
      <c r="G1175" s="240">
        <v>42.14</v>
      </c>
      <c r="H1175" s="240">
        <v>1268.5899999999999</v>
      </c>
      <c r="I1175" s="240">
        <v>411.72</v>
      </c>
      <c r="J1175" s="240">
        <v>481</v>
      </c>
      <c r="K1175" s="240">
        <v>881.24</v>
      </c>
      <c r="L1175" s="240">
        <v>1316.41</v>
      </c>
      <c r="M1175" s="240">
        <v>1260.49</v>
      </c>
      <c r="N1175" s="240">
        <v>2329.81</v>
      </c>
      <c r="O1175" s="240">
        <v>2173.9299999999998</v>
      </c>
      <c r="P1175" s="240">
        <v>3246.36</v>
      </c>
      <c r="Q1175" s="240">
        <v>3387.44</v>
      </c>
      <c r="R1175" s="240">
        <v>3974.03</v>
      </c>
      <c r="S1175" s="240">
        <v>5014.5200000000004</v>
      </c>
      <c r="T1175" s="240">
        <v>5525.24</v>
      </c>
      <c r="U1175" s="240">
        <v>4681.6499999999996</v>
      </c>
      <c r="V1175" s="240">
        <v>2783.99</v>
      </c>
      <c r="W1175" s="240">
        <v>1449.81</v>
      </c>
      <c r="X1175" s="240">
        <v>449.82</v>
      </c>
      <c r="Y1175" s="240">
        <v>382.31</v>
      </c>
      <c r="Z1175" s="240">
        <v>262.58</v>
      </c>
      <c r="AA1175" s="248">
        <v>774.76</v>
      </c>
      <c r="AB1175" s="93"/>
    </row>
    <row r="1176" spans="1:28" ht="19.5" customHeight="1" x14ac:dyDescent="0.15">
      <c r="A1176" s="194"/>
      <c r="B1176" s="195"/>
      <c r="C1176" s="191"/>
      <c r="D1176" s="191"/>
      <c r="E1176" s="189" t="s">
        <v>150</v>
      </c>
      <c r="F1176" s="240">
        <v>9490.2659999999996</v>
      </c>
      <c r="G1176" s="240">
        <v>0</v>
      </c>
      <c r="H1176" s="240">
        <v>10.8469999999999</v>
      </c>
      <c r="I1176" s="240">
        <v>5.4290000000000003</v>
      </c>
      <c r="J1176" s="240">
        <v>21.245000000000001</v>
      </c>
      <c r="K1176" s="240">
        <v>86.588999999999999</v>
      </c>
      <c r="L1176" s="240">
        <v>209.26599999999999</v>
      </c>
      <c r="M1176" s="240">
        <v>262.84100000000001</v>
      </c>
      <c r="N1176" s="240">
        <v>540.16600000000005</v>
      </c>
      <c r="O1176" s="240">
        <v>619.70600000000002</v>
      </c>
      <c r="P1176" s="240">
        <v>906.44899999999905</v>
      </c>
      <c r="Q1176" s="240">
        <v>1039.999</v>
      </c>
      <c r="R1176" s="240">
        <v>1080.2840000000001</v>
      </c>
      <c r="S1176" s="240">
        <v>1188.4780000000001</v>
      </c>
      <c r="T1176" s="240">
        <v>1200.673</v>
      </c>
      <c r="U1176" s="240">
        <v>972.74400000000003</v>
      </c>
      <c r="V1176" s="240">
        <v>598.76</v>
      </c>
      <c r="W1176" s="240">
        <v>349.87400000000002</v>
      </c>
      <c r="X1176" s="240">
        <v>112.443</v>
      </c>
      <c r="Y1176" s="240">
        <v>84.974999999999994</v>
      </c>
      <c r="Z1176" s="240">
        <v>56.558</v>
      </c>
      <c r="AA1176" s="248">
        <v>142.94</v>
      </c>
      <c r="AB1176" s="93"/>
    </row>
    <row r="1177" spans="1:28" ht="19.5" customHeight="1" x14ac:dyDescent="0.15">
      <c r="A1177" s="194"/>
      <c r="B1177" s="196"/>
      <c r="C1177" s="193" t="s">
        <v>152</v>
      </c>
      <c r="D1177" s="188"/>
      <c r="E1177" s="189" t="s">
        <v>184</v>
      </c>
      <c r="F1177" s="240">
        <v>20000.5</v>
      </c>
      <c r="G1177" s="240">
        <v>35.840000000000003</v>
      </c>
      <c r="H1177" s="240">
        <v>188.77</v>
      </c>
      <c r="I1177" s="240">
        <v>306.76</v>
      </c>
      <c r="J1177" s="240">
        <v>273.60000000000002</v>
      </c>
      <c r="K1177" s="240">
        <v>552.4</v>
      </c>
      <c r="L1177" s="240">
        <v>934.43</v>
      </c>
      <c r="M1177" s="240">
        <v>952.77</v>
      </c>
      <c r="N1177" s="240">
        <v>1658.52</v>
      </c>
      <c r="O1177" s="240">
        <v>1919.44</v>
      </c>
      <c r="P1177" s="240">
        <v>2515.29</v>
      </c>
      <c r="Q1177" s="240">
        <v>2659.54</v>
      </c>
      <c r="R1177" s="240">
        <v>2298.8000000000002</v>
      </c>
      <c r="S1177" s="240">
        <v>1974.67</v>
      </c>
      <c r="T1177" s="240">
        <v>1475.38</v>
      </c>
      <c r="U1177" s="240">
        <v>890.31</v>
      </c>
      <c r="V1177" s="240">
        <v>578.76</v>
      </c>
      <c r="W1177" s="240">
        <v>460.4</v>
      </c>
      <c r="X1177" s="240">
        <v>145.5</v>
      </c>
      <c r="Y1177" s="240">
        <v>90.59</v>
      </c>
      <c r="Z1177" s="240">
        <v>30.69</v>
      </c>
      <c r="AA1177" s="248">
        <v>58.04</v>
      </c>
      <c r="AB1177" s="93"/>
    </row>
    <row r="1178" spans="1:28" ht="19.5" customHeight="1" x14ac:dyDescent="0.15">
      <c r="A1178" s="194"/>
      <c r="B1178" s="197"/>
      <c r="C1178" s="197"/>
      <c r="D1178" s="191"/>
      <c r="E1178" s="189" t="s">
        <v>150</v>
      </c>
      <c r="F1178" s="240">
        <v>6175.9350000000004</v>
      </c>
      <c r="G1178" s="240">
        <v>0</v>
      </c>
      <c r="H1178" s="240">
        <v>0</v>
      </c>
      <c r="I1178" s="240">
        <v>2.7989999999999999</v>
      </c>
      <c r="J1178" s="240">
        <v>10.752000000000001</v>
      </c>
      <c r="K1178" s="240">
        <v>63.652000000000001</v>
      </c>
      <c r="L1178" s="240">
        <v>174.976</v>
      </c>
      <c r="M1178" s="240">
        <v>232.047</v>
      </c>
      <c r="N1178" s="240">
        <v>464.286</v>
      </c>
      <c r="O1178" s="240">
        <v>588.56299999999999</v>
      </c>
      <c r="P1178" s="240">
        <v>807.17299999999898</v>
      </c>
      <c r="Q1178" s="240">
        <v>933.44200000000001</v>
      </c>
      <c r="R1178" s="240">
        <v>811.875</v>
      </c>
      <c r="S1178" s="240">
        <v>695.95600000000002</v>
      </c>
      <c r="T1178" s="240">
        <v>531.72400000000096</v>
      </c>
      <c r="U1178" s="240">
        <v>336.09199999999998</v>
      </c>
      <c r="V1178" s="240">
        <v>224.38</v>
      </c>
      <c r="W1178" s="240">
        <v>180.60400000000001</v>
      </c>
      <c r="X1178" s="240">
        <v>55.445999999999998</v>
      </c>
      <c r="Y1178" s="240">
        <v>34.945999999999998</v>
      </c>
      <c r="Z1178" s="240">
        <v>11.134</v>
      </c>
      <c r="AA1178" s="248">
        <v>16.088000000000001</v>
      </c>
      <c r="AB1178" s="93"/>
    </row>
    <row r="1179" spans="1:28" ht="19.5" customHeight="1" x14ac:dyDescent="0.15">
      <c r="A1179" s="194"/>
      <c r="B1179" s="198"/>
      <c r="C1179" s="189"/>
      <c r="D1179" s="189" t="s">
        <v>153</v>
      </c>
      <c r="E1179" s="189" t="s">
        <v>184</v>
      </c>
      <c r="F1179" s="240">
        <v>19735.79</v>
      </c>
      <c r="G1179" s="240">
        <v>31.93</v>
      </c>
      <c r="H1179" s="240">
        <v>181.03</v>
      </c>
      <c r="I1179" s="240">
        <v>292.38</v>
      </c>
      <c r="J1179" s="240">
        <v>270.91000000000003</v>
      </c>
      <c r="K1179" s="240">
        <v>540.46</v>
      </c>
      <c r="L1179" s="240">
        <v>913.62</v>
      </c>
      <c r="M1179" s="240">
        <v>951.19</v>
      </c>
      <c r="N1179" s="240">
        <v>1627.04</v>
      </c>
      <c r="O1179" s="240">
        <v>1905.56</v>
      </c>
      <c r="P1179" s="240">
        <v>2512.64</v>
      </c>
      <c r="Q1179" s="240">
        <v>2653.23</v>
      </c>
      <c r="R1179" s="240">
        <v>2296.58</v>
      </c>
      <c r="S1179" s="240">
        <v>1954.46</v>
      </c>
      <c r="T1179" s="240">
        <v>1430.49</v>
      </c>
      <c r="U1179" s="240">
        <v>852.12</v>
      </c>
      <c r="V1179" s="240">
        <v>566.07000000000005</v>
      </c>
      <c r="W1179" s="240">
        <v>449.13</v>
      </c>
      <c r="X1179" s="240">
        <v>145.5</v>
      </c>
      <c r="Y1179" s="240">
        <v>90.52</v>
      </c>
      <c r="Z1179" s="240">
        <v>28.18</v>
      </c>
      <c r="AA1179" s="248">
        <v>42.75</v>
      </c>
      <c r="AB1179" s="93"/>
    </row>
    <row r="1180" spans="1:28" ht="19.5" customHeight="1" x14ac:dyDescent="0.15">
      <c r="A1180" s="194"/>
      <c r="B1180" s="198" t="s">
        <v>154</v>
      </c>
      <c r="C1180" s="198"/>
      <c r="D1180" s="198"/>
      <c r="E1180" s="189" t="s">
        <v>150</v>
      </c>
      <c r="F1180" s="240">
        <v>6146.34</v>
      </c>
      <c r="G1180" s="240">
        <v>0</v>
      </c>
      <c r="H1180" s="240">
        <v>0</v>
      </c>
      <c r="I1180" s="240">
        <v>2.4369999999999998</v>
      </c>
      <c r="J1180" s="240">
        <v>10.627000000000001</v>
      </c>
      <c r="K1180" s="240">
        <v>62.817999999999998</v>
      </c>
      <c r="L1180" s="240">
        <v>173.02199999999999</v>
      </c>
      <c r="M1180" s="240">
        <v>231.90299999999999</v>
      </c>
      <c r="N1180" s="240">
        <v>458.24200000000002</v>
      </c>
      <c r="O1180" s="240">
        <v>585.79300000000001</v>
      </c>
      <c r="P1180" s="240">
        <v>806.82799999999895</v>
      </c>
      <c r="Q1180" s="240">
        <v>932.5</v>
      </c>
      <c r="R1180" s="240">
        <v>811.41700000000003</v>
      </c>
      <c r="S1180" s="240">
        <v>693.76900000000001</v>
      </c>
      <c r="T1180" s="240">
        <v>526.90900000000101</v>
      </c>
      <c r="U1180" s="240">
        <v>332.16899999999998</v>
      </c>
      <c r="V1180" s="240">
        <v>223.077</v>
      </c>
      <c r="W1180" s="240">
        <v>179.16</v>
      </c>
      <c r="X1180" s="240">
        <v>55.445999999999998</v>
      </c>
      <c r="Y1180" s="240">
        <v>34.939</v>
      </c>
      <c r="Z1180" s="240">
        <v>10.766</v>
      </c>
      <c r="AA1180" s="248">
        <v>14.518000000000001</v>
      </c>
      <c r="AB1180" s="93"/>
    </row>
    <row r="1181" spans="1:28" ht="19.5" customHeight="1" x14ac:dyDescent="0.15">
      <c r="A1181" s="194" t="s">
        <v>155</v>
      </c>
      <c r="B1181" s="198"/>
      <c r="C1181" s="198" t="s">
        <v>10</v>
      </c>
      <c r="D1181" s="189" t="s">
        <v>156</v>
      </c>
      <c r="E1181" s="189" t="s">
        <v>184</v>
      </c>
      <c r="F1181" s="240">
        <v>16407.490000000002</v>
      </c>
      <c r="G1181" s="240">
        <v>22.33</v>
      </c>
      <c r="H1181" s="240">
        <v>11.62</v>
      </c>
      <c r="I1181" s="240">
        <v>31.64</v>
      </c>
      <c r="J1181" s="240">
        <v>67.23</v>
      </c>
      <c r="K1181" s="240">
        <v>331.02</v>
      </c>
      <c r="L1181" s="240">
        <v>778.68</v>
      </c>
      <c r="M1181" s="240">
        <v>898.13</v>
      </c>
      <c r="N1181" s="240">
        <v>1550.08</v>
      </c>
      <c r="O1181" s="240">
        <v>1762.59</v>
      </c>
      <c r="P1181" s="240">
        <v>2240.36</v>
      </c>
      <c r="Q1181" s="240">
        <v>2374.13</v>
      </c>
      <c r="R1181" s="240">
        <v>1868.8</v>
      </c>
      <c r="S1181" s="240">
        <v>1458.87</v>
      </c>
      <c r="T1181" s="240">
        <v>1105.08</v>
      </c>
      <c r="U1181" s="240">
        <v>733.68</v>
      </c>
      <c r="V1181" s="240">
        <v>504.23</v>
      </c>
      <c r="W1181" s="240">
        <v>423.01</v>
      </c>
      <c r="X1181" s="240">
        <v>121.06</v>
      </c>
      <c r="Y1181" s="240">
        <v>78.13</v>
      </c>
      <c r="Z1181" s="240">
        <v>22.38</v>
      </c>
      <c r="AA1181" s="248">
        <v>24.44</v>
      </c>
      <c r="AB1181" s="93"/>
    </row>
    <row r="1182" spans="1:28" ht="19.5" customHeight="1" x14ac:dyDescent="0.15">
      <c r="A1182" s="194"/>
      <c r="B1182" s="198"/>
      <c r="C1182" s="198"/>
      <c r="D1182" s="198"/>
      <c r="E1182" s="189" t="s">
        <v>150</v>
      </c>
      <c r="F1182" s="240">
        <v>5568.2730000000001</v>
      </c>
      <c r="G1182" s="240">
        <v>0</v>
      </c>
      <c r="H1182" s="240">
        <v>0</v>
      </c>
      <c r="I1182" s="240">
        <v>1.774</v>
      </c>
      <c r="J1182" s="240">
        <v>8.0579999999999998</v>
      </c>
      <c r="K1182" s="240">
        <v>56.137</v>
      </c>
      <c r="L1182" s="240">
        <v>163.55500000000001</v>
      </c>
      <c r="M1182" s="240">
        <v>224.51400000000001</v>
      </c>
      <c r="N1182" s="240">
        <v>445.81299999999999</v>
      </c>
      <c r="O1182" s="240">
        <v>558.71900000000005</v>
      </c>
      <c r="P1182" s="240">
        <v>751.13399999999899</v>
      </c>
      <c r="Q1182" s="240">
        <v>868.12</v>
      </c>
      <c r="R1182" s="240">
        <v>705.82100000000003</v>
      </c>
      <c r="S1182" s="240">
        <v>566.84400000000005</v>
      </c>
      <c r="T1182" s="240">
        <v>439.70400000000097</v>
      </c>
      <c r="U1182" s="240">
        <v>299.60599999999999</v>
      </c>
      <c r="V1182" s="240">
        <v>205.70099999999999</v>
      </c>
      <c r="W1182" s="240">
        <v>172.74</v>
      </c>
      <c r="X1182" s="240">
        <v>49.104999999999997</v>
      </c>
      <c r="Y1182" s="240">
        <v>31.824000000000002</v>
      </c>
      <c r="Z1182" s="240">
        <v>9.1709999999999994</v>
      </c>
      <c r="AA1182" s="248">
        <v>9.9329999999999998</v>
      </c>
      <c r="AB1182" s="93"/>
    </row>
    <row r="1183" spans="1:28" ht="19.5" customHeight="1" x14ac:dyDescent="0.15">
      <c r="A1183" s="194"/>
      <c r="B1183" s="198"/>
      <c r="C1183" s="198"/>
      <c r="D1183" s="189" t="s">
        <v>157</v>
      </c>
      <c r="E1183" s="189" t="s">
        <v>184</v>
      </c>
      <c r="F1183" s="240">
        <v>1257.27</v>
      </c>
      <c r="G1183" s="240">
        <v>0</v>
      </c>
      <c r="H1183" s="240">
        <v>1.65</v>
      </c>
      <c r="I1183" s="240">
        <v>3.67</v>
      </c>
      <c r="J1183" s="240">
        <v>0</v>
      </c>
      <c r="K1183" s="240">
        <v>14.63</v>
      </c>
      <c r="L1183" s="240">
        <v>38.56</v>
      </c>
      <c r="M1183" s="240">
        <v>45.8</v>
      </c>
      <c r="N1183" s="240">
        <v>57.46</v>
      </c>
      <c r="O1183" s="240">
        <v>101.76</v>
      </c>
      <c r="P1183" s="240">
        <v>216.47</v>
      </c>
      <c r="Q1183" s="240">
        <v>195.64</v>
      </c>
      <c r="R1183" s="240">
        <v>209.84</v>
      </c>
      <c r="S1183" s="240">
        <v>201.54</v>
      </c>
      <c r="T1183" s="240">
        <v>95.77</v>
      </c>
      <c r="U1183" s="240">
        <v>30.9</v>
      </c>
      <c r="V1183" s="240">
        <v>22.45</v>
      </c>
      <c r="W1183" s="240">
        <v>13.55</v>
      </c>
      <c r="X1183" s="240">
        <v>1.24</v>
      </c>
      <c r="Y1183" s="240">
        <v>5.01</v>
      </c>
      <c r="Z1183" s="240">
        <v>1.33</v>
      </c>
      <c r="AA1183" s="248">
        <v>0</v>
      </c>
      <c r="AB1183" s="93"/>
    </row>
    <row r="1184" spans="1:28" ht="19.5" customHeight="1" x14ac:dyDescent="0.15">
      <c r="A1184" s="194"/>
      <c r="B1184" s="198"/>
      <c r="C1184" s="198"/>
      <c r="D1184" s="198"/>
      <c r="E1184" s="189" t="s">
        <v>150</v>
      </c>
      <c r="F1184" s="240">
        <v>260.47800000000001</v>
      </c>
      <c r="G1184" s="240">
        <v>0</v>
      </c>
      <c r="H1184" s="240">
        <v>0</v>
      </c>
      <c r="I1184" s="240">
        <v>0.186</v>
      </c>
      <c r="J1184" s="240">
        <v>0</v>
      </c>
      <c r="K1184" s="240">
        <v>1.4630000000000001</v>
      </c>
      <c r="L1184" s="240">
        <v>4.6260000000000003</v>
      </c>
      <c r="M1184" s="240">
        <v>6.415</v>
      </c>
      <c r="N1184" s="240">
        <v>9.1780000000000008</v>
      </c>
      <c r="O1184" s="240">
        <v>18.111000000000001</v>
      </c>
      <c r="P1184" s="240">
        <v>43.040999999999997</v>
      </c>
      <c r="Q1184" s="240">
        <v>42.994999999999997</v>
      </c>
      <c r="R1184" s="240">
        <v>47.296999999999997</v>
      </c>
      <c r="S1184" s="240">
        <v>45.84</v>
      </c>
      <c r="T1184" s="240">
        <v>22.802</v>
      </c>
      <c r="U1184" s="240">
        <v>7.56</v>
      </c>
      <c r="V1184" s="240">
        <v>5.7380000000000004</v>
      </c>
      <c r="W1184" s="240">
        <v>3.2549999999999999</v>
      </c>
      <c r="X1184" s="240">
        <v>0.32200000000000001</v>
      </c>
      <c r="Y1184" s="240">
        <v>1.3029999999999999</v>
      </c>
      <c r="Z1184" s="240">
        <v>0.34599999999999997</v>
      </c>
      <c r="AA1184" s="248">
        <v>0</v>
      </c>
      <c r="AB1184" s="93"/>
    </row>
    <row r="1185" spans="1:28" ht="19.5" customHeight="1" x14ac:dyDescent="0.15">
      <c r="A1185" s="194"/>
      <c r="B1185" s="198" t="s">
        <v>158</v>
      </c>
      <c r="C1185" s="198" t="s">
        <v>159</v>
      </c>
      <c r="D1185" s="189" t="s">
        <v>160</v>
      </c>
      <c r="E1185" s="189" t="s">
        <v>184</v>
      </c>
      <c r="F1185" s="240">
        <v>57.3</v>
      </c>
      <c r="G1185" s="240">
        <v>0</v>
      </c>
      <c r="H1185" s="240">
        <v>0</v>
      </c>
      <c r="I1185" s="240">
        <v>6.24</v>
      </c>
      <c r="J1185" s="240">
        <v>0.49</v>
      </c>
      <c r="K1185" s="240">
        <v>0</v>
      </c>
      <c r="L1185" s="240">
        <v>2.63</v>
      </c>
      <c r="M1185" s="240">
        <v>0</v>
      </c>
      <c r="N1185" s="240">
        <v>0.1</v>
      </c>
      <c r="O1185" s="240">
        <v>0.12</v>
      </c>
      <c r="P1185" s="240">
        <v>1.96</v>
      </c>
      <c r="Q1185" s="240">
        <v>3.85</v>
      </c>
      <c r="R1185" s="240">
        <v>3.09</v>
      </c>
      <c r="S1185" s="240">
        <v>1.71</v>
      </c>
      <c r="T1185" s="240">
        <v>3.4</v>
      </c>
      <c r="U1185" s="240">
        <v>2.44</v>
      </c>
      <c r="V1185" s="240">
        <v>0</v>
      </c>
      <c r="W1185" s="240">
        <v>1.66</v>
      </c>
      <c r="X1185" s="240">
        <v>21.65</v>
      </c>
      <c r="Y1185" s="240">
        <v>3.98</v>
      </c>
      <c r="Z1185" s="240">
        <v>0</v>
      </c>
      <c r="AA1185" s="248">
        <v>3.98</v>
      </c>
      <c r="AB1185" s="93"/>
    </row>
    <row r="1186" spans="1:28" ht="19.5" customHeight="1" x14ac:dyDescent="0.15">
      <c r="A1186" s="194"/>
      <c r="B1186" s="198"/>
      <c r="C1186" s="198"/>
      <c r="D1186" s="198"/>
      <c r="E1186" s="189" t="s">
        <v>150</v>
      </c>
      <c r="F1186" s="240">
        <v>12.679</v>
      </c>
      <c r="G1186" s="240">
        <v>0</v>
      </c>
      <c r="H1186" s="240">
        <v>0</v>
      </c>
      <c r="I1186" s="240">
        <v>0.313</v>
      </c>
      <c r="J1186" s="240">
        <v>3.4000000000000002E-2</v>
      </c>
      <c r="K1186" s="240">
        <v>0</v>
      </c>
      <c r="L1186" s="240">
        <v>0.316</v>
      </c>
      <c r="M1186" s="240">
        <v>0</v>
      </c>
      <c r="N1186" s="240">
        <v>1.6E-2</v>
      </c>
      <c r="O1186" s="240">
        <v>2.1999999999999999E-2</v>
      </c>
      <c r="P1186" s="240">
        <v>0.39300000000000002</v>
      </c>
      <c r="Q1186" s="240">
        <v>0.84799999999999998</v>
      </c>
      <c r="R1186" s="240">
        <v>0.71099999999999997</v>
      </c>
      <c r="S1186" s="240">
        <v>0.41</v>
      </c>
      <c r="T1186" s="240">
        <v>0.85099999999999998</v>
      </c>
      <c r="U1186" s="240">
        <v>0.63400000000000001</v>
      </c>
      <c r="V1186" s="240">
        <v>0</v>
      </c>
      <c r="W1186" s="240">
        <v>0.432</v>
      </c>
      <c r="X1186" s="240">
        <v>5.63</v>
      </c>
      <c r="Y1186" s="240">
        <v>1.0349999999999999</v>
      </c>
      <c r="Z1186" s="240">
        <v>0</v>
      </c>
      <c r="AA1186" s="248">
        <v>1.034</v>
      </c>
      <c r="AB1186" s="93"/>
    </row>
    <row r="1187" spans="1:28" ht="19.5" customHeight="1" x14ac:dyDescent="0.15">
      <c r="A1187" s="194"/>
      <c r="B1187" s="198"/>
      <c r="C1187" s="198"/>
      <c r="D1187" s="189" t="s">
        <v>161</v>
      </c>
      <c r="E1187" s="189" t="s">
        <v>184</v>
      </c>
      <c r="F1187" s="240">
        <v>949.99</v>
      </c>
      <c r="G1187" s="240">
        <v>6.71</v>
      </c>
      <c r="H1187" s="240">
        <v>156.16999999999999</v>
      </c>
      <c r="I1187" s="240">
        <v>247.09</v>
      </c>
      <c r="J1187" s="240">
        <v>202.11</v>
      </c>
      <c r="K1187" s="240">
        <v>189.65</v>
      </c>
      <c r="L1187" s="240">
        <v>82.8</v>
      </c>
      <c r="M1187" s="240">
        <v>2.61</v>
      </c>
      <c r="N1187" s="240">
        <v>4.32</v>
      </c>
      <c r="O1187" s="240">
        <v>2.42</v>
      </c>
      <c r="P1187" s="240">
        <v>2.0099999999999998</v>
      </c>
      <c r="Q1187" s="240">
        <v>1.75</v>
      </c>
      <c r="R1187" s="240">
        <v>0.51</v>
      </c>
      <c r="S1187" s="240">
        <v>1.41</v>
      </c>
      <c r="T1187" s="240">
        <v>14.06</v>
      </c>
      <c r="U1187" s="240">
        <v>0.13</v>
      </c>
      <c r="V1187" s="240">
        <v>4.3</v>
      </c>
      <c r="W1187" s="240">
        <v>10.6</v>
      </c>
      <c r="X1187" s="240">
        <v>1.48</v>
      </c>
      <c r="Y1187" s="240">
        <v>2.39</v>
      </c>
      <c r="Z1187" s="240">
        <v>4.47</v>
      </c>
      <c r="AA1187" s="248">
        <v>13</v>
      </c>
      <c r="AB1187" s="93"/>
    </row>
    <row r="1188" spans="1:28" ht="19.5" customHeight="1" x14ac:dyDescent="0.15">
      <c r="A1188" s="194"/>
      <c r="B1188" s="198"/>
      <c r="C1188" s="198"/>
      <c r="D1188" s="198"/>
      <c r="E1188" s="189" t="s">
        <v>150</v>
      </c>
      <c r="F1188" s="240">
        <v>23.925000000000001</v>
      </c>
      <c r="G1188" s="240">
        <v>0</v>
      </c>
      <c r="H1188" s="240">
        <v>0</v>
      </c>
      <c r="I1188" s="240">
        <v>0</v>
      </c>
      <c r="J1188" s="240">
        <v>2.4269999999999898</v>
      </c>
      <c r="K1188" s="240">
        <v>4.9439999999999902</v>
      </c>
      <c r="L1188" s="240">
        <v>3.2320000000000002</v>
      </c>
      <c r="M1188" s="240">
        <v>0.151</v>
      </c>
      <c r="N1188" s="240">
        <v>0.33100000000000002</v>
      </c>
      <c r="O1188" s="240">
        <v>0.253</v>
      </c>
      <c r="P1188" s="240">
        <v>0.24199999999999999</v>
      </c>
      <c r="Q1188" s="240">
        <v>0.28399999999999997</v>
      </c>
      <c r="R1188" s="240">
        <v>0.09</v>
      </c>
      <c r="S1188" s="240">
        <v>0.223</v>
      </c>
      <c r="T1188" s="240">
        <v>2.6349999999999998</v>
      </c>
      <c r="U1188" s="240">
        <v>2.7E-2</v>
      </c>
      <c r="V1188" s="240">
        <v>1.123</v>
      </c>
      <c r="W1188" s="240">
        <v>2.6379999999999999</v>
      </c>
      <c r="X1188" s="240">
        <v>0.36899999999999999</v>
      </c>
      <c r="Y1188" s="240">
        <v>0.48299999999999998</v>
      </c>
      <c r="Z1188" s="240">
        <v>1.2490000000000001</v>
      </c>
      <c r="AA1188" s="248">
        <v>3.2240000000000002</v>
      </c>
      <c r="AB1188" s="93"/>
    </row>
    <row r="1189" spans="1:28" ht="19.5" customHeight="1" x14ac:dyDescent="0.15">
      <c r="A1189" s="194"/>
      <c r="B1189" s="198"/>
      <c r="C1189" s="198" t="s">
        <v>162</v>
      </c>
      <c r="D1189" s="189" t="s">
        <v>163</v>
      </c>
      <c r="E1189" s="189" t="s">
        <v>184</v>
      </c>
      <c r="F1189" s="240">
        <v>1038.7</v>
      </c>
      <c r="G1189" s="240">
        <v>2.89</v>
      </c>
      <c r="H1189" s="240">
        <v>11.59</v>
      </c>
      <c r="I1189" s="240">
        <v>2.74</v>
      </c>
      <c r="J1189" s="240">
        <v>1.08</v>
      </c>
      <c r="K1189" s="240">
        <v>1.34</v>
      </c>
      <c r="L1189" s="240">
        <v>7.14</v>
      </c>
      <c r="M1189" s="240">
        <v>4.1900000000000004</v>
      </c>
      <c r="N1189" s="240">
        <v>13.09</v>
      </c>
      <c r="O1189" s="240">
        <v>37.21</v>
      </c>
      <c r="P1189" s="240">
        <v>43.78</v>
      </c>
      <c r="Q1189" s="240">
        <v>77.83</v>
      </c>
      <c r="R1189" s="240">
        <v>212.95</v>
      </c>
      <c r="S1189" s="240">
        <v>290.93</v>
      </c>
      <c r="T1189" s="240">
        <v>212.18</v>
      </c>
      <c r="U1189" s="240">
        <v>84.97</v>
      </c>
      <c r="V1189" s="240">
        <v>33.75</v>
      </c>
      <c r="W1189" s="240">
        <v>0.31</v>
      </c>
      <c r="X1189" s="240">
        <v>0</v>
      </c>
      <c r="Y1189" s="240">
        <v>0.13</v>
      </c>
      <c r="Z1189" s="240">
        <v>0</v>
      </c>
      <c r="AA1189" s="248">
        <v>0.6</v>
      </c>
      <c r="AB1189" s="93"/>
    </row>
    <row r="1190" spans="1:28" ht="19.5" customHeight="1" x14ac:dyDescent="0.15">
      <c r="A1190" s="194"/>
      <c r="B1190" s="198" t="s">
        <v>20</v>
      </c>
      <c r="C1190" s="198"/>
      <c r="D1190" s="198"/>
      <c r="E1190" s="189" t="s">
        <v>150</v>
      </c>
      <c r="F1190" s="240">
        <v>278.26400000000001</v>
      </c>
      <c r="G1190" s="240">
        <v>0</v>
      </c>
      <c r="H1190" s="240">
        <v>0</v>
      </c>
      <c r="I1190" s="240">
        <v>0.16400000000000001</v>
      </c>
      <c r="J1190" s="240">
        <v>0.108</v>
      </c>
      <c r="K1190" s="240">
        <v>0.17499999999999999</v>
      </c>
      <c r="L1190" s="240">
        <v>1.1439999999999999</v>
      </c>
      <c r="M1190" s="240">
        <v>0.79600000000000004</v>
      </c>
      <c r="N1190" s="240">
        <v>2.7509999999999999</v>
      </c>
      <c r="O1190" s="240">
        <v>8.5440000000000005</v>
      </c>
      <c r="P1190" s="240">
        <v>10.954000000000001</v>
      </c>
      <c r="Q1190" s="240">
        <v>20.248000000000001</v>
      </c>
      <c r="R1190" s="240">
        <v>57.228999999999999</v>
      </c>
      <c r="S1190" s="240">
        <v>80.451999999999899</v>
      </c>
      <c r="T1190" s="240">
        <v>60.917000000000101</v>
      </c>
      <c r="U1190" s="240">
        <v>24.341999999999999</v>
      </c>
      <c r="V1190" s="240">
        <v>10.125999999999999</v>
      </c>
      <c r="W1190" s="240">
        <v>9.5000000000000001E-2</v>
      </c>
      <c r="X1190" s="240">
        <v>0</v>
      </c>
      <c r="Y1190" s="240">
        <v>3.9E-2</v>
      </c>
      <c r="Z1190" s="240">
        <v>0</v>
      </c>
      <c r="AA1190" s="248">
        <v>0.18</v>
      </c>
      <c r="AB1190" s="93"/>
    </row>
    <row r="1191" spans="1:28" ht="19.5" customHeight="1" x14ac:dyDescent="0.15">
      <c r="A1191" s="194"/>
      <c r="B1191" s="198"/>
      <c r="C1191" s="198"/>
      <c r="D1191" s="189" t="s">
        <v>164</v>
      </c>
      <c r="E1191" s="189" t="s">
        <v>184</v>
      </c>
      <c r="F1191" s="240">
        <v>25.04</v>
      </c>
      <c r="G1191" s="240">
        <v>0</v>
      </c>
      <c r="H1191" s="240">
        <v>0</v>
      </c>
      <c r="I1191" s="240">
        <v>1</v>
      </c>
      <c r="J1191" s="240">
        <v>0</v>
      </c>
      <c r="K1191" s="240">
        <v>3.82</v>
      </c>
      <c r="L1191" s="240">
        <v>3.81</v>
      </c>
      <c r="M1191" s="240">
        <v>0.46</v>
      </c>
      <c r="N1191" s="240">
        <v>1.99</v>
      </c>
      <c r="O1191" s="240">
        <v>1.46</v>
      </c>
      <c r="P1191" s="240">
        <v>8.06</v>
      </c>
      <c r="Q1191" s="240">
        <v>0.03</v>
      </c>
      <c r="R1191" s="240">
        <v>1.39</v>
      </c>
      <c r="S1191" s="240">
        <v>0</v>
      </c>
      <c r="T1191" s="240">
        <v>0</v>
      </c>
      <c r="U1191" s="240">
        <v>0</v>
      </c>
      <c r="V1191" s="240">
        <v>1.34</v>
      </c>
      <c r="W1191" s="240">
        <v>0</v>
      </c>
      <c r="X1191" s="240">
        <v>7.0000000000000007E-2</v>
      </c>
      <c r="Y1191" s="240">
        <v>0.88</v>
      </c>
      <c r="Z1191" s="240">
        <v>0</v>
      </c>
      <c r="AA1191" s="248">
        <v>0.73</v>
      </c>
      <c r="AB1191" s="93"/>
    </row>
    <row r="1192" spans="1:28" ht="19.5" customHeight="1" x14ac:dyDescent="0.15">
      <c r="A1192" s="194" t="s">
        <v>227</v>
      </c>
      <c r="B1192" s="198"/>
      <c r="C1192" s="198"/>
      <c r="D1192" s="198"/>
      <c r="E1192" s="189" t="s">
        <v>150</v>
      </c>
      <c r="F1192" s="240">
        <v>2.7210000000000001</v>
      </c>
      <c r="G1192" s="240">
        <v>0</v>
      </c>
      <c r="H1192" s="240">
        <v>0</v>
      </c>
      <c r="I1192" s="240">
        <v>0</v>
      </c>
      <c r="J1192" s="240">
        <v>0</v>
      </c>
      <c r="K1192" s="240">
        <v>9.9000000000000005E-2</v>
      </c>
      <c r="L1192" s="240">
        <v>0.14899999999999999</v>
      </c>
      <c r="M1192" s="240">
        <v>2.7E-2</v>
      </c>
      <c r="N1192" s="240">
        <v>0.153</v>
      </c>
      <c r="O1192" s="240">
        <v>0.14399999999999999</v>
      </c>
      <c r="P1192" s="240">
        <v>1.0640000000000001</v>
      </c>
      <c r="Q1192" s="240">
        <v>5.0000000000000001E-3</v>
      </c>
      <c r="R1192" s="240">
        <v>0.26900000000000002</v>
      </c>
      <c r="S1192" s="240">
        <v>0</v>
      </c>
      <c r="T1192" s="240">
        <v>0</v>
      </c>
      <c r="U1192" s="240">
        <v>0</v>
      </c>
      <c r="V1192" s="240">
        <v>0.38900000000000001</v>
      </c>
      <c r="W1192" s="240">
        <v>0</v>
      </c>
      <c r="X1192" s="240">
        <v>0.02</v>
      </c>
      <c r="Y1192" s="240">
        <v>0.255</v>
      </c>
      <c r="Z1192" s="240">
        <v>0</v>
      </c>
      <c r="AA1192" s="248">
        <v>0.14699999999999999</v>
      </c>
      <c r="AB1192" s="93"/>
    </row>
    <row r="1193" spans="1:28" ht="19.5" customHeight="1" x14ac:dyDescent="0.15">
      <c r="A1193" s="194"/>
      <c r="B1193" s="197"/>
      <c r="C1193" s="193" t="s">
        <v>165</v>
      </c>
      <c r="D1193" s="188"/>
      <c r="E1193" s="189" t="s">
        <v>184</v>
      </c>
      <c r="F1193" s="240">
        <v>264.70999999999998</v>
      </c>
      <c r="G1193" s="240">
        <v>3.91</v>
      </c>
      <c r="H1193" s="240">
        <v>7.74</v>
      </c>
      <c r="I1193" s="240">
        <v>14.38</v>
      </c>
      <c r="J1193" s="240">
        <v>2.69</v>
      </c>
      <c r="K1193" s="240">
        <v>11.94</v>
      </c>
      <c r="L1193" s="240">
        <v>20.81</v>
      </c>
      <c r="M1193" s="240">
        <v>1.58</v>
      </c>
      <c r="N1193" s="240">
        <v>31.48</v>
      </c>
      <c r="O1193" s="240">
        <v>13.88</v>
      </c>
      <c r="P1193" s="240">
        <v>2.65</v>
      </c>
      <c r="Q1193" s="240">
        <v>6.31</v>
      </c>
      <c r="R1193" s="240">
        <v>2.2200000000000002</v>
      </c>
      <c r="S1193" s="240">
        <v>20.21</v>
      </c>
      <c r="T1193" s="240">
        <v>44.89</v>
      </c>
      <c r="U1193" s="240">
        <v>38.19</v>
      </c>
      <c r="V1193" s="240">
        <v>12.69</v>
      </c>
      <c r="W1193" s="240">
        <v>11.27</v>
      </c>
      <c r="X1193" s="240">
        <v>0</v>
      </c>
      <c r="Y1193" s="240">
        <v>7.0000000000000007E-2</v>
      </c>
      <c r="Z1193" s="240">
        <v>2.5099999999999998</v>
      </c>
      <c r="AA1193" s="248">
        <v>15.29</v>
      </c>
      <c r="AB1193" s="93"/>
    </row>
    <row r="1194" spans="1:28" ht="19.5" customHeight="1" x14ac:dyDescent="0.15">
      <c r="A1194" s="194"/>
      <c r="B1194" s="197"/>
      <c r="C1194" s="197"/>
      <c r="D1194" s="191"/>
      <c r="E1194" s="189" t="s">
        <v>150</v>
      </c>
      <c r="F1194" s="240">
        <v>29.594999999999999</v>
      </c>
      <c r="G1194" s="240">
        <v>0</v>
      </c>
      <c r="H1194" s="240">
        <v>0</v>
      </c>
      <c r="I1194" s="240">
        <v>0.36199999999999999</v>
      </c>
      <c r="J1194" s="240">
        <v>0.125</v>
      </c>
      <c r="K1194" s="240">
        <v>0.83399999999999996</v>
      </c>
      <c r="L1194" s="240">
        <v>1.954</v>
      </c>
      <c r="M1194" s="240">
        <v>0.14399999999999999</v>
      </c>
      <c r="N1194" s="240">
        <v>6.0439999999999996</v>
      </c>
      <c r="O1194" s="240">
        <v>2.77</v>
      </c>
      <c r="P1194" s="240">
        <v>0.34499999999999997</v>
      </c>
      <c r="Q1194" s="240">
        <v>0.94199999999999995</v>
      </c>
      <c r="R1194" s="240">
        <v>0.45800000000000002</v>
      </c>
      <c r="S1194" s="240">
        <v>2.1869999999999998</v>
      </c>
      <c r="T1194" s="240">
        <v>4.8150000000000004</v>
      </c>
      <c r="U1194" s="240">
        <v>3.923</v>
      </c>
      <c r="V1194" s="240">
        <v>1.3029999999999999</v>
      </c>
      <c r="W1194" s="240">
        <v>1.444</v>
      </c>
      <c r="X1194" s="240">
        <v>0</v>
      </c>
      <c r="Y1194" s="240">
        <v>7.0000000000000001E-3</v>
      </c>
      <c r="Z1194" s="240">
        <v>0.36799999999999999</v>
      </c>
      <c r="AA1194" s="248">
        <v>1.57</v>
      </c>
      <c r="AB1194" s="93"/>
    </row>
    <row r="1195" spans="1:28" ht="19.5" customHeight="1" x14ac:dyDescent="0.15">
      <c r="A1195" s="194"/>
      <c r="B1195" s="196"/>
      <c r="C1195" s="193" t="s">
        <v>152</v>
      </c>
      <c r="D1195" s="188"/>
      <c r="E1195" s="189" t="s">
        <v>184</v>
      </c>
      <c r="F1195" s="240">
        <v>22097.34</v>
      </c>
      <c r="G1195" s="240">
        <v>6.3</v>
      </c>
      <c r="H1195" s="240">
        <v>1079.82</v>
      </c>
      <c r="I1195" s="240">
        <v>104.96</v>
      </c>
      <c r="J1195" s="240">
        <v>207.4</v>
      </c>
      <c r="K1195" s="240">
        <v>328.84</v>
      </c>
      <c r="L1195" s="240">
        <v>381.98</v>
      </c>
      <c r="M1195" s="240">
        <v>307.72000000000003</v>
      </c>
      <c r="N1195" s="240">
        <v>671.29</v>
      </c>
      <c r="O1195" s="240">
        <v>254.49</v>
      </c>
      <c r="P1195" s="240">
        <v>731.07</v>
      </c>
      <c r="Q1195" s="240">
        <v>727.9</v>
      </c>
      <c r="R1195" s="240">
        <v>1675.23</v>
      </c>
      <c r="S1195" s="240">
        <v>3039.85</v>
      </c>
      <c r="T1195" s="240">
        <v>4049.86</v>
      </c>
      <c r="U1195" s="240">
        <v>3791.34</v>
      </c>
      <c r="V1195" s="240">
        <v>2205.23</v>
      </c>
      <c r="W1195" s="240">
        <v>989.41</v>
      </c>
      <c r="X1195" s="240">
        <v>304.32</v>
      </c>
      <c r="Y1195" s="240">
        <v>291.72000000000003</v>
      </c>
      <c r="Z1195" s="240">
        <v>231.89</v>
      </c>
      <c r="AA1195" s="248">
        <v>716.72</v>
      </c>
      <c r="AB1195" s="93"/>
    </row>
    <row r="1196" spans="1:28" ht="19.5" customHeight="1" x14ac:dyDescent="0.15">
      <c r="A1196" s="194"/>
      <c r="B1196" s="197"/>
      <c r="C1196" s="197"/>
      <c r="D1196" s="191"/>
      <c r="E1196" s="189" t="s">
        <v>150</v>
      </c>
      <c r="F1196" s="240">
        <v>3314.3310000000001</v>
      </c>
      <c r="G1196" s="240">
        <v>0</v>
      </c>
      <c r="H1196" s="240">
        <v>10.8469999999999</v>
      </c>
      <c r="I1196" s="240">
        <v>2.63</v>
      </c>
      <c r="J1196" s="240">
        <v>10.493</v>
      </c>
      <c r="K1196" s="240">
        <v>22.937000000000001</v>
      </c>
      <c r="L1196" s="240">
        <v>34.29</v>
      </c>
      <c r="M1196" s="240">
        <v>30.794</v>
      </c>
      <c r="N1196" s="240">
        <v>75.880000000000095</v>
      </c>
      <c r="O1196" s="240">
        <v>31.143000000000001</v>
      </c>
      <c r="P1196" s="240">
        <v>99.276000000000096</v>
      </c>
      <c r="Q1196" s="240">
        <v>106.557</v>
      </c>
      <c r="R1196" s="240">
        <v>268.40900000000101</v>
      </c>
      <c r="S1196" s="240">
        <v>492.52199999999903</v>
      </c>
      <c r="T1196" s="240">
        <v>668.94899999999802</v>
      </c>
      <c r="U1196" s="240">
        <v>636.65200000000095</v>
      </c>
      <c r="V1196" s="240">
        <v>374.38</v>
      </c>
      <c r="W1196" s="240">
        <v>169.27</v>
      </c>
      <c r="X1196" s="240">
        <v>56.997</v>
      </c>
      <c r="Y1196" s="240">
        <v>50.029000000000003</v>
      </c>
      <c r="Z1196" s="240">
        <v>45.423999999999999</v>
      </c>
      <c r="AA1196" s="248">
        <v>126.852</v>
      </c>
      <c r="AB1196" s="93"/>
    </row>
    <row r="1197" spans="1:28" ht="19.5" customHeight="1" x14ac:dyDescent="0.15">
      <c r="A1197" s="194"/>
      <c r="B1197" s="198" t="s">
        <v>94</v>
      </c>
      <c r="C1197" s="189"/>
      <c r="D1197" s="189" t="s">
        <v>153</v>
      </c>
      <c r="E1197" s="189" t="s">
        <v>184</v>
      </c>
      <c r="F1197" s="240">
        <v>3762.64</v>
      </c>
      <c r="G1197" s="240">
        <v>0</v>
      </c>
      <c r="H1197" s="240">
        <v>0</v>
      </c>
      <c r="I1197" s="240">
        <v>0</v>
      </c>
      <c r="J1197" s="240">
        <v>0.99</v>
      </c>
      <c r="K1197" s="240">
        <v>0.2</v>
      </c>
      <c r="L1197" s="240">
        <v>2.2599999999999998</v>
      </c>
      <c r="M1197" s="240">
        <v>1.43</v>
      </c>
      <c r="N1197" s="240">
        <v>40.9</v>
      </c>
      <c r="O1197" s="240">
        <v>12.75</v>
      </c>
      <c r="P1197" s="240">
        <v>77.81</v>
      </c>
      <c r="Q1197" s="240">
        <v>99.34</v>
      </c>
      <c r="R1197" s="240">
        <v>329.54</v>
      </c>
      <c r="S1197" s="240">
        <v>575.96</v>
      </c>
      <c r="T1197" s="240">
        <v>779.3</v>
      </c>
      <c r="U1197" s="240">
        <v>719.1</v>
      </c>
      <c r="V1197" s="240">
        <v>473.16</v>
      </c>
      <c r="W1197" s="240">
        <v>220.96</v>
      </c>
      <c r="X1197" s="240">
        <v>103.42</v>
      </c>
      <c r="Y1197" s="240">
        <v>66.06</v>
      </c>
      <c r="Z1197" s="240">
        <v>92.45</v>
      </c>
      <c r="AA1197" s="252">
        <v>167.01</v>
      </c>
      <c r="AB1197" s="93"/>
    </row>
    <row r="1198" spans="1:28" ht="19.5" customHeight="1" x14ac:dyDescent="0.15">
      <c r="A1198" s="194"/>
      <c r="B1198" s="198"/>
      <c r="C1198" s="198" t="s">
        <v>10</v>
      </c>
      <c r="D1198" s="198"/>
      <c r="E1198" s="189" t="s">
        <v>150</v>
      </c>
      <c r="F1198" s="240">
        <v>931.41800000000001</v>
      </c>
      <c r="G1198" s="240">
        <v>0</v>
      </c>
      <c r="H1198" s="240">
        <v>0</v>
      </c>
      <c r="I1198" s="240">
        <v>0</v>
      </c>
      <c r="J1198" s="240">
        <v>6.9000000000000006E-2</v>
      </c>
      <c r="K1198" s="240">
        <v>0.02</v>
      </c>
      <c r="L1198" s="240">
        <v>0.19</v>
      </c>
      <c r="M1198" s="240">
        <v>0.17399999999999999</v>
      </c>
      <c r="N1198" s="240">
        <v>6.5449999999999999</v>
      </c>
      <c r="O1198" s="240">
        <v>2.2879999999999998</v>
      </c>
      <c r="P1198" s="240">
        <v>15.289</v>
      </c>
      <c r="Q1198" s="240">
        <v>21.088000000000001</v>
      </c>
      <c r="R1198" s="240">
        <v>75.016000000000005</v>
      </c>
      <c r="S1198" s="240">
        <v>137.22300000000001</v>
      </c>
      <c r="T1198" s="240">
        <v>193.98099999999999</v>
      </c>
      <c r="U1198" s="240">
        <v>186.173</v>
      </c>
      <c r="V1198" s="240">
        <v>121.26900000000001</v>
      </c>
      <c r="W1198" s="240">
        <v>56.811999999999998</v>
      </c>
      <c r="X1198" s="240">
        <v>27.463999999999999</v>
      </c>
      <c r="Y1198" s="240">
        <v>16.850999999999999</v>
      </c>
      <c r="Z1198" s="240">
        <v>24.925999999999998</v>
      </c>
      <c r="AA1198" s="248">
        <v>46.04</v>
      </c>
      <c r="AB1198" s="93"/>
    </row>
    <row r="1199" spans="1:28" ht="19.5" customHeight="1" x14ac:dyDescent="0.15">
      <c r="A1199" s="194"/>
      <c r="B1199" s="198"/>
      <c r="C1199" s="198"/>
      <c r="D1199" s="189" t="s">
        <v>157</v>
      </c>
      <c r="E1199" s="189" t="s">
        <v>184</v>
      </c>
      <c r="F1199" s="240">
        <v>3162.03</v>
      </c>
      <c r="G1199" s="240">
        <v>0</v>
      </c>
      <c r="H1199" s="240">
        <v>0</v>
      </c>
      <c r="I1199" s="240">
        <v>0</v>
      </c>
      <c r="J1199" s="240">
        <v>0.99</v>
      </c>
      <c r="K1199" s="240">
        <v>0.2</v>
      </c>
      <c r="L1199" s="240">
        <v>1.39</v>
      </c>
      <c r="M1199" s="240">
        <v>1.17</v>
      </c>
      <c r="N1199" s="240">
        <v>40.9</v>
      </c>
      <c r="O1199" s="240">
        <v>12.75</v>
      </c>
      <c r="P1199" s="240">
        <v>76.67</v>
      </c>
      <c r="Q1199" s="240">
        <v>99.03</v>
      </c>
      <c r="R1199" s="240">
        <v>320.89</v>
      </c>
      <c r="S1199" s="240">
        <v>570.61</v>
      </c>
      <c r="T1199" s="240">
        <v>763.07</v>
      </c>
      <c r="U1199" s="240">
        <v>653.08000000000004</v>
      </c>
      <c r="V1199" s="240">
        <v>358.75</v>
      </c>
      <c r="W1199" s="240">
        <v>167.93</v>
      </c>
      <c r="X1199" s="240">
        <v>50.62</v>
      </c>
      <c r="Y1199" s="240">
        <v>22.47</v>
      </c>
      <c r="Z1199" s="240">
        <v>11.11</v>
      </c>
      <c r="AA1199" s="248">
        <v>10.4</v>
      </c>
      <c r="AB1199" s="93"/>
    </row>
    <row r="1200" spans="1:28" ht="19.5" customHeight="1" x14ac:dyDescent="0.15">
      <c r="A1200" s="194"/>
      <c r="B1200" s="198"/>
      <c r="C1200" s="198"/>
      <c r="D1200" s="198"/>
      <c r="E1200" s="189" t="s">
        <v>150</v>
      </c>
      <c r="F1200" s="240">
        <v>775.11900000000003</v>
      </c>
      <c r="G1200" s="240">
        <v>0</v>
      </c>
      <c r="H1200" s="240">
        <v>0</v>
      </c>
      <c r="I1200" s="240">
        <v>0</v>
      </c>
      <c r="J1200" s="240">
        <v>6.9000000000000006E-2</v>
      </c>
      <c r="K1200" s="240">
        <v>0.02</v>
      </c>
      <c r="L1200" s="240">
        <v>0.16600000000000001</v>
      </c>
      <c r="M1200" s="240">
        <v>0.16300000000000001</v>
      </c>
      <c r="N1200" s="240">
        <v>6.5449999999999999</v>
      </c>
      <c r="O1200" s="240">
        <v>2.2879999999999998</v>
      </c>
      <c r="P1200" s="240">
        <v>15.183</v>
      </c>
      <c r="Q1200" s="240">
        <v>21.02</v>
      </c>
      <c r="R1200" s="240">
        <v>73.713999999999999</v>
      </c>
      <c r="S1200" s="240">
        <v>136.12100000000001</v>
      </c>
      <c r="T1200" s="240">
        <v>190.255</v>
      </c>
      <c r="U1200" s="240">
        <v>169.31899999999999</v>
      </c>
      <c r="V1200" s="240">
        <v>92.993000000000094</v>
      </c>
      <c r="W1200" s="240">
        <v>42.883000000000003</v>
      </c>
      <c r="X1200" s="240">
        <v>13.162000000000001</v>
      </c>
      <c r="Y1200" s="240">
        <v>5.8449999999999998</v>
      </c>
      <c r="Z1200" s="240">
        <v>2.89</v>
      </c>
      <c r="AA1200" s="248">
        <v>2.4830000000000001</v>
      </c>
      <c r="AB1200" s="93"/>
    </row>
    <row r="1201" spans="1:28" ht="19.5" customHeight="1" x14ac:dyDescent="0.15">
      <c r="A1201" s="194"/>
      <c r="B1201" s="198" t="s">
        <v>65</v>
      </c>
      <c r="C1201" s="198" t="s">
        <v>159</v>
      </c>
      <c r="D1201" s="189" t="s">
        <v>160</v>
      </c>
      <c r="E1201" s="189" t="s">
        <v>184</v>
      </c>
      <c r="F1201" s="240">
        <v>59.58</v>
      </c>
      <c r="G1201" s="240">
        <v>0</v>
      </c>
      <c r="H1201" s="240">
        <v>0</v>
      </c>
      <c r="I1201" s="240">
        <v>0</v>
      </c>
      <c r="J1201" s="240">
        <v>0</v>
      </c>
      <c r="K1201" s="240">
        <v>0</v>
      </c>
      <c r="L1201" s="240">
        <v>0</v>
      </c>
      <c r="M1201" s="240">
        <v>0</v>
      </c>
      <c r="N1201" s="240">
        <v>0</v>
      </c>
      <c r="O1201" s="240">
        <v>0</v>
      </c>
      <c r="P1201" s="240">
        <v>0</v>
      </c>
      <c r="Q1201" s="240">
        <v>0.31</v>
      </c>
      <c r="R1201" s="240">
        <v>1.05</v>
      </c>
      <c r="S1201" s="240">
        <v>1.6</v>
      </c>
      <c r="T1201" s="240">
        <v>7.59</v>
      </c>
      <c r="U1201" s="240">
        <v>29.22</v>
      </c>
      <c r="V1201" s="240">
        <v>12.77</v>
      </c>
      <c r="W1201" s="240">
        <v>3.36</v>
      </c>
      <c r="X1201" s="240">
        <v>0.42</v>
      </c>
      <c r="Y1201" s="240">
        <v>2.57</v>
      </c>
      <c r="Z1201" s="240">
        <v>0.26</v>
      </c>
      <c r="AA1201" s="248">
        <v>0.43</v>
      </c>
      <c r="AB1201" s="93"/>
    </row>
    <row r="1202" spans="1:28" ht="19.5" customHeight="1" x14ac:dyDescent="0.15">
      <c r="A1202" s="194"/>
      <c r="B1202" s="198"/>
      <c r="C1202" s="198"/>
      <c r="D1202" s="198"/>
      <c r="E1202" s="189" t="s">
        <v>150</v>
      </c>
      <c r="F1202" s="240">
        <v>15.342000000000001</v>
      </c>
      <c r="G1202" s="240">
        <v>0</v>
      </c>
      <c r="H1202" s="240">
        <v>0</v>
      </c>
      <c r="I1202" s="240">
        <v>0</v>
      </c>
      <c r="J1202" s="240">
        <v>0</v>
      </c>
      <c r="K1202" s="240">
        <v>0</v>
      </c>
      <c r="L1202" s="240">
        <v>0</v>
      </c>
      <c r="M1202" s="240">
        <v>0</v>
      </c>
      <c r="N1202" s="240">
        <v>0</v>
      </c>
      <c r="O1202" s="240">
        <v>0</v>
      </c>
      <c r="P1202" s="240">
        <v>0</v>
      </c>
      <c r="Q1202" s="240">
        <v>6.8000000000000005E-2</v>
      </c>
      <c r="R1202" s="240">
        <v>0.24</v>
      </c>
      <c r="S1202" s="240">
        <v>0.38400000000000001</v>
      </c>
      <c r="T1202" s="240">
        <v>1.897</v>
      </c>
      <c r="U1202" s="240">
        <v>7.6020000000000003</v>
      </c>
      <c r="V1202" s="240">
        <v>3.319</v>
      </c>
      <c r="W1202" s="240">
        <v>0.874</v>
      </c>
      <c r="X1202" s="240">
        <v>0.109</v>
      </c>
      <c r="Y1202" s="240">
        <v>0.66900000000000004</v>
      </c>
      <c r="Z1202" s="240">
        <v>6.8000000000000005E-2</v>
      </c>
      <c r="AA1202" s="248">
        <v>0.112</v>
      </c>
      <c r="AB1202" s="93"/>
    </row>
    <row r="1203" spans="1:28" ht="19.5" customHeight="1" x14ac:dyDescent="0.15">
      <c r="A1203" s="194" t="s">
        <v>85</v>
      </c>
      <c r="B1203" s="198"/>
      <c r="C1203" s="198"/>
      <c r="D1203" s="189" t="s">
        <v>166</v>
      </c>
      <c r="E1203" s="189" t="s">
        <v>184</v>
      </c>
      <c r="F1203" s="240">
        <v>541.03</v>
      </c>
      <c r="G1203" s="240">
        <v>0</v>
      </c>
      <c r="H1203" s="240">
        <v>0</v>
      </c>
      <c r="I1203" s="240">
        <v>0</v>
      </c>
      <c r="J1203" s="240">
        <v>0</v>
      </c>
      <c r="K1203" s="240">
        <v>0</v>
      </c>
      <c r="L1203" s="240">
        <v>0.87</v>
      </c>
      <c r="M1203" s="240">
        <v>0.26</v>
      </c>
      <c r="N1203" s="240">
        <v>0</v>
      </c>
      <c r="O1203" s="240">
        <v>0</v>
      </c>
      <c r="P1203" s="240">
        <v>1.1399999999999999</v>
      </c>
      <c r="Q1203" s="240">
        <v>0</v>
      </c>
      <c r="R1203" s="240">
        <v>7.6</v>
      </c>
      <c r="S1203" s="240">
        <v>3.75</v>
      </c>
      <c r="T1203" s="240">
        <v>8.64</v>
      </c>
      <c r="U1203" s="240">
        <v>36.799999999999997</v>
      </c>
      <c r="V1203" s="240">
        <v>101.64</v>
      </c>
      <c r="W1203" s="240">
        <v>49.67</v>
      </c>
      <c r="X1203" s="240">
        <v>52.38</v>
      </c>
      <c r="Y1203" s="240">
        <v>41.02</v>
      </c>
      <c r="Z1203" s="240">
        <v>81.08</v>
      </c>
      <c r="AA1203" s="248">
        <v>156.18</v>
      </c>
      <c r="AB1203" s="93"/>
    </row>
    <row r="1204" spans="1:28" ht="19.5" customHeight="1" x14ac:dyDescent="0.15">
      <c r="A1204" s="194"/>
      <c r="B1204" s="198"/>
      <c r="C1204" s="198" t="s">
        <v>162</v>
      </c>
      <c r="D1204" s="198"/>
      <c r="E1204" s="189" t="s">
        <v>150</v>
      </c>
      <c r="F1204" s="240">
        <v>140.95699999999999</v>
      </c>
      <c r="G1204" s="240">
        <v>0</v>
      </c>
      <c r="H1204" s="240">
        <v>0</v>
      </c>
      <c r="I1204" s="240">
        <v>0</v>
      </c>
      <c r="J1204" s="240">
        <v>0</v>
      </c>
      <c r="K1204" s="240">
        <v>0</v>
      </c>
      <c r="L1204" s="240">
        <v>2.4E-2</v>
      </c>
      <c r="M1204" s="240">
        <v>1.0999999999999999E-2</v>
      </c>
      <c r="N1204" s="240">
        <v>0</v>
      </c>
      <c r="O1204" s="240">
        <v>0</v>
      </c>
      <c r="P1204" s="240">
        <v>0.106</v>
      </c>
      <c r="Q1204" s="240">
        <v>0</v>
      </c>
      <c r="R1204" s="240">
        <v>1.0620000000000001</v>
      </c>
      <c r="S1204" s="240">
        <v>0.71799999999999997</v>
      </c>
      <c r="T1204" s="240">
        <v>1.829</v>
      </c>
      <c r="U1204" s="240">
        <v>9.2520000000000007</v>
      </c>
      <c r="V1204" s="240">
        <v>24.957000000000001</v>
      </c>
      <c r="W1204" s="240">
        <v>13.055</v>
      </c>
      <c r="X1204" s="240">
        <v>14.193</v>
      </c>
      <c r="Y1204" s="240">
        <v>10.337</v>
      </c>
      <c r="Z1204" s="240">
        <v>21.968</v>
      </c>
      <c r="AA1204" s="248">
        <v>43.445</v>
      </c>
      <c r="AB1204" s="93"/>
    </row>
    <row r="1205" spans="1:28" ht="19.5" customHeight="1" x14ac:dyDescent="0.15">
      <c r="A1205" s="194"/>
      <c r="B1205" s="198" t="s">
        <v>20</v>
      </c>
      <c r="C1205" s="198"/>
      <c r="D1205" s="189" t="s">
        <v>164</v>
      </c>
      <c r="E1205" s="189" t="s">
        <v>184</v>
      </c>
      <c r="F1205" s="240">
        <v>0</v>
      </c>
      <c r="G1205" s="240">
        <v>0</v>
      </c>
      <c r="H1205" s="240">
        <v>0</v>
      </c>
      <c r="I1205" s="240">
        <v>0</v>
      </c>
      <c r="J1205" s="240">
        <v>0</v>
      </c>
      <c r="K1205" s="240">
        <v>0</v>
      </c>
      <c r="L1205" s="240">
        <v>0</v>
      </c>
      <c r="M1205" s="240">
        <v>0</v>
      </c>
      <c r="N1205" s="240">
        <v>0</v>
      </c>
      <c r="O1205" s="240">
        <v>0</v>
      </c>
      <c r="P1205" s="240">
        <v>0</v>
      </c>
      <c r="Q1205" s="240">
        <v>0</v>
      </c>
      <c r="R1205" s="240">
        <v>0</v>
      </c>
      <c r="S1205" s="240">
        <v>0</v>
      </c>
      <c r="T1205" s="240">
        <v>0</v>
      </c>
      <c r="U1205" s="240">
        <v>0</v>
      </c>
      <c r="V1205" s="240">
        <v>0</v>
      </c>
      <c r="W1205" s="240">
        <v>0</v>
      </c>
      <c r="X1205" s="240">
        <v>0</v>
      </c>
      <c r="Y1205" s="240">
        <v>0</v>
      </c>
      <c r="Z1205" s="240">
        <v>0</v>
      </c>
      <c r="AA1205" s="248">
        <v>0</v>
      </c>
      <c r="AB1205" s="93"/>
    </row>
    <row r="1206" spans="1:28" ht="19.5" customHeight="1" x14ac:dyDescent="0.15">
      <c r="A1206" s="194"/>
      <c r="B1206" s="198"/>
      <c r="C1206" s="198"/>
      <c r="D1206" s="198"/>
      <c r="E1206" s="189" t="s">
        <v>150</v>
      </c>
      <c r="F1206" s="240">
        <v>0</v>
      </c>
      <c r="G1206" s="240">
        <v>0</v>
      </c>
      <c r="H1206" s="240">
        <v>0</v>
      </c>
      <c r="I1206" s="240">
        <v>0</v>
      </c>
      <c r="J1206" s="240">
        <v>0</v>
      </c>
      <c r="K1206" s="240">
        <v>0</v>
      </c>
      <c r="L1206" s="240">
        <v>0</v>
      </c>
      <c r="M1206" s="240">
        <v>0</v>
      </c>
      <c r="N1206" s="240">
        <v>0</v>
      </c>
      <c r="O1206" s="240">
        <v>0</v>
      </c>
      <c r="P1206" s="240">
        <v>0</v>
      </c>
      <c r="Q1206" s="240">
        <v>0</v>
      </c>
      <c r="R1206" s="240">
        <v>0</v>
      </c>
      <c r="S1206" s="240">
        <v>0</v>
      </c>
      <c r="T1206" s="240">
        <v>0</v>
      </c>
      <c r="U1206" s="240">
        <v>0</v>
      </c>
      <c r="V1206" s="240">
        <v>0</v>
      </c>
      <c r="W1206" s="240">
        <v>0</v>
      </c>
      <c r="X1206" s="240">
        <v>0</v>
      </c>
      <c r="Y1206" s="240">
        <v>0</v>
      </c>
      <c r="Z1206" s="240">
        <v>0</v>
      </c>
      <c r="AA1206" s="248">
        <v>0</v>
      </c>
      <c r="AB1206" s="93"/>
    </row>
    <row r="1207" spans="1:28" ht="19.5" customHeight="1" x14ac:dyDescent="0.15">
      <c r="A1207" s="194"/>
      <c r="B1207" s="197"/>
      <c r="C1207" s="193" t="s">
        <v>165</v>
      </c>
      <c r="D1207" s="188"/>
      <c r="E1207" s="189" t="s">
        <v>184</v>
      </c>
      <c r="F1207" s="240">
        <v>18334.7</v>
      </c>
      <c r="G1207" s="240">
        <v>6.3</v>
      </c>
      <c r="H1207" s="240">
        <v>1079.82</v>
      </c>
      <c r="I1207" s="240">
        <v>104.96</v>
      </c>
      <c r="J1207" s="240">
        <v>206.41</v>
      </c>
      <c r="K1207" s="240">
        <v>328.64</v>
      </c>
      <c r="L1207" s="240">
        <v>379.72</v>
      </c>
      <c r="M1207" s="240">
        <v>306.29000000000002</v>
      </c>
      <c r="N1207" s="240">
        <v>630.39</v>
      </c>
      <c r="O1207" s="240">
        <v>241.74</v>
      </c>
      <c r="P1207" s="240">
        <v>653.26</v>
      </c>
      <c r="Q1207" s="240">
        <v>628.55999999999995</v>
      </c>
      <c r="R1207" s="240">
        <v>1345.69</v>
      </c>
      <c r="S1207" s="240">
        <v>2463.89</v>
      </c>
      <c r="T1207" s="240">
        <v>3270.56</v>
      </c>
      <c r="U1207" s="240">
        <v>3072.24</v>
      </c>
      <c r="V1207" s="240">
        <v>1732.07</v>
      </c>
      <c r="W1207" s="240">
        <v>768.45</v>
      </c>
      <c r="X1207" s="240">
        <v>200.9</v>
      </c>
      <c r="Y1207" s="240">
        <v>225.66</v>
      </c>
      <c r="Z1207" s="240">
        <v>139.44</v>
      </c>
      <c r="AA1207" s="248">
        <v>549.71</v>
      </c>
      <c r="AB1207" s="93"/>
    </row>
    <row r="1208" spans="1:28" ht="19.5" customHeight="1" thickBot="1" x14ac:dyDescent="0.2">
      <c r="A1208" s="199"/>
      <c r="B1208" s="200"/>
      <c r="C1208" s="200"/>
      <c r="D1208" s="201"/>
      <c r="E1208" s="202" t="s">
        <v>150</v>
      </c>
      <c r="F1208" s="240">
        <v>2382.913</v>
      </c>
      <c r="G1208" s="251">
        <v>0</v>
      </c>
      <c r="H1208" s="250">
        <v>10.8469999999999</v>
      </c>
      <c r="I1208" s="250">
        <v>2.63</v>
      </c>
      <c r="J1208" s="250">
        <v>10.423999999999999</v>
      </c>
      <c r="K1208" s="250">
        <v>22.917000000000002</v>
      </c>
      <c r="L1208" s="250">
        <v>34.1</v>
      </c>
      <c r="M1208" s="250">
        <v>30.62</v>
      </c>
      <c r="N1208" s="250">
        <v>69.335000000000093</v>
      </c>
      <c r="O1208" s="250">
        <v>28.855</v>
      </c>
      <c r="P1208" s="250">
        <v>83.987000000000094</v>
      </c>
      <c r="Q1208" s="250">
        <v>85.468999999999895</v>
      </c>
      <c r="R1208" s="250">
        <v>193.393000000001</v>
      </c>
      <c r="S1208" s="250">
        <v>355.29899999999901</v>
      </c>
      <c r="T1208" s="250">
        <v>474.96799999999803</v>
      </c>
      <c r="U1208" s="250">
        <v>450.47899999999998</v>
      </c>
      <c r="V1208" s="250">
        <v>253.11099999999999</v>
      </c>
      <c r="W1208" s="250">
        <v>112.458</v>
      </c>
      <c r="X1208" s="250">
        <v>29.533000000000001</v>
      </c>
      <c r="Y1208" s="250">
        <v>33.177999999999997</v>
      </c>
      <c r="Z1208" s="250">
        <v>20.498000000000001</v>
      </c>
      <c r="AA1208" s="249">
        <v>80.812000000000097</v>
      </c>
      <c r="AB1208" s="93"/>
    </row>
    <row r="1209" spans="1:28" ht="19.5" customHeight="1" x14ac:dyDescent="0.15">
      <c r="A1209" s="391" t="s">
        <v>119</v>
      </c>
      <c r="B1209" s="394" t="s">
        <v>120</v>
      </c>
      <c r="C1209" s="395"/>
      <c r="D1209" s="396"/>
      <c r="E1209" s="198" t="s">
        <v>184</v>
      </c>
      <c r="F1209" s="248">
        <v>1608.35</v>
      </c>
    </row>
    <row r="1210" spans="1:28" ht="19.5" customHeight="1" x14ac:dyDescent="0.15">
      <c r="A1210" s="392"/>
      <c r="B1210" s="397" t="s">
        <v>206</v>
      </c>
      <c r="C1210" s="398"/>
      <c r="D1210" s="399"/>
      <c r="E1210" s="189" t="s">
        <v>184</v>
      </c>
      <c r="F1210" s="248">
        <v>1234.29</v>
      </c>
    </row>
    <row r="1211" spans="1:28" ht="19.5" customHeight="1" x14ac:dyDescent="0.15">
      <c r="A1211" s="393"/>
      <c r="B1211" s="397" t="s">
        <v>207</v>
      </c>
      <c r="C1211" s="398"/>
      <c r="D1211" s="399"/>
      <c r="E1211" s="189" t="s">
        <v>184</v>
      </c>
      <c r="F1211" s="248">
        <v>374.06</v>
      </c>
    </row>
    <row r="1212" spans="1:28" ht="19.5" customHeight="1" thickBot="1" x14ac:dyDescent="0.2">
      <c r="A1212" s="400" t="s">
        <v>205</v>
      </c>
      <c r="B1212" s="401"/>
      <c r="C1212" s="401"/>
      <c r="D1212" s="402"/>
      <c r="E1212" s="203" t="s">
        <v>184</v>
      </c>
      <c r="F1212" s="247">
        <v>264.12</v>
      </c>
    </row>
    <row r="1214" spans="1:28" ht="19.5" customHeight="1" x14ac:dyDescent="0.15">
      <c r="A1214" s="88" t="s">
        <v>387</v>
      </c>
      <c r="F1214" s="261" t="s">
        <v>516</v>
      </c>
    </row>
    <row r="1215" spans="1:28" ht="19.5" customHeight="1" thickBot="1" x14ac:dyDescent="0.2">
      <c r="A1215" s="388" t="s">
        <v>28</v>
      </c>
      <c r="B1215" s="390"/>
      <c r="C1215" s="390"/>
      <c r="D1215" s="390"/>
      <c r="E1215" s="390"/>
      <c r="F1215" s="390"/>
      <c r="G1215" s="390"/>
      <c r="H1215" s="390"/>
      <c r="I1215" s="390"/>
      <c r="J1215" s="390"/>
      <c r="K1215" s="390"/>
      <c r="L1215" s="390"/>
      <c r="M1215" s="390"/>
      <c r="N1215" s="390"/>
      <c r="O1215" s="390"/>
      <c r="P1215" s="390"/>
      <c r="Q1215" s="390"/>
      <c r="R1215" s="390"/>
      <c r="S1215" s="390"/>
      <c r="T1215" s="390"/>
      <c r="U1215" s="390"/>
      <c r="V1215" s="390"/>
      <c r="W1215" s="390"/>
      <c r="X1215" s="390"/>
      <c r="Y1215" s="390"/>
      <c r="Z1215" s="390"/>
      <c r="AA1215" s="390"/>
    </row>
    <row r="1216" spans="1:28" ht="19.5" customHeight="1" x14ac:dyDescent="0.15">
      <c r="A1216" s="185" t="s">
        <v>180</v>
      </c>
      <c r="B1216" s="186"/>
      <c r="C1216" s="186"/>
      <c r="D1216" s="186"/>
      <c r="E1216" s="186"/>
      <c r="F1216" s="90" t="s">
        <v>181</v>
      </c>
      <c r="G1216" s="91"/>
      <c r="H1216" s="91"/>
      <c r="I1216" s="91"/>
      <c r="J1216" s="91"/>
      <c r="K1216" s="91"/>
      <c r="L1216" s="91"/>
      <c r="M1216" s="91"/>
      <c r="N1216" s="91"/>
      <c r="O1216" s="91"/>
      <c r="P1216" s="91"/>
      <c r="Q1216" s="260"/>
      <c r="R1216" s="92"/>
      <c r="S1216" s="91"/>
      <c r="T1216" s="91"/>
      <c r="U1216" s="91"/>
      <c r="V1216" s="91"/>
      <c r="W1216" s="91"/>
      <c r="X1216" s="91"/>
      <c r="Y1216" s="91"/>
      <c r="Z1216" s="91"/>
      <c r="AA1216" s="259" t="s">
        <v>182</v>
      </c>
      <c r="AB1216" s="93"/>
    </row>
    <row r="1217" spans="1:28" ht="19.5" customHeight="1" x14ac:dyDescent="0.15">
      <c r="A1217" s="187" t="s">
        <v>183</v>
      </c>
      <c r="B1217" s="188"/>
      <c r="C1217" s="188"/>
      <c r="D1217" s="188"/>
      <c r="E1217" s="189" t="s">
        <v>184</v>
      </c>
      <c r="F1217" s="240">
        <v>26384.400000000001</v>
      </c>
      <c r="G1217" s="256" t="s">
        <v>185</v>
      </c>
      <c r="H1217" s="256" t="s">
        <v>186</v>
      </c>
      <c r="I1217" s="256" t="s">
        <v>187</v>
      </c>
      <c r="J1217" s="256" t="s">
        <v>188</v>
      </c>
      <c r="K1217" s="256" t="s">
        <v>228</v>
      </c>
      <c r="L1217" s="256" t="s">
        <v>229</v>
      </c>
      <c r="M1217" s="256" t="s">
        <v>230</v>
      </c>
      <c r="N1217" s="256" t="s">
        <v>231</v>
      </c>
      <c r="O1217" s="256" t="s">
        <v>232</v>
      </c>
      <c r="P1217" s="256" t="s">
        <v>233</v>
      </c>
      <c r="Q1217" s="258" t="s">
        <v>234</v>
      </c>
      <c r="R1217" s="257" t="s">
        <v>235</v>
      </c>
      <c r="S1217" s="256" t="s">
        <v>236</v>
      </c>
      <c r="T1217" s="256" t="s">
        <v>237</v>
      </c>
      <c r="U1217" s="256" t="s">
        <v>238</v>
      </c>
      <c r="V1217" s="256" t="s">
        <v>239</v>
      </c>
      <c r="W1217" s="256" t="s">
        <v>42</v>
      </c>
      <c r="X1217" s="256" t="s">
        <v>147</v>
      </c>
      <c r="Y1217" s="256" t="s">
        <v>148</v>
      </c>
      <c r="Z1217" s="256" t="s">
        <v>149</v>
      </c>
      <c r="AA1217" s="253"/>
      <c r="AB1217" s="93"/>
    </row>
    <row r="1218" spans="1:28" ht="19.5" customHeight="1" x14ac:dyDescent="0.15">
      <c r="A1218" s="190"/>
      <c r="B1218" s="191"/>
      <c r="C1218" s="191"/>
      <c r="D1218" s="191"/>
      <c r="E1218" s="189" t="s">
        <v>150</v>
      </c>
      <c r="F1218" s="240">
        <v>5620.0510000000004</v>
      </c>
      <c r="G1218" s="254"/>
      <c r="H1218" s="254"/>
      <c r="I1218" s="254"/>
      <c r="J1218" s="254"/>
      <c r="K1218" s="254"/>
      <c r="L1218" s="254"/>
      <c r="M1218" s="254"/>
      <c r="N1218" s="254"/>
      <c r="O1218" s="254"/>
      <c r="P1218" s="254"/>
      <c r="Q1218" s="255"/>
      <c r="R1218" s="94"/>
      <c r="S1218" s="254"/>
      <c r="T1218" s="254"/>
      <c r="U1218" s="254"/>
      <c r="V1218" s="254"/>
      <c r="W1218" s="254"/>
      <c r="X1218" s="254"/>
      <c r="Y1218" s="254"/>
      <c r="Z1218" s="254"/>
      <c r="AA1218" s="253" t="s">
        <v>151</v>
      </c>
      <c r="AB1218" s="93"/>
    </row>
    <row r="1219" spans="1:28" ht="19.5" customHeight="1" x14ac:dyDescent="0.15">
      <c r="A1219" s="192"/>
      <c r="B1219" s="193" t="s">
        <v>152</v>
      </c>
      <c r="C1219" s="188"/>
      <c r="D1219" s="188"/>
      <c r="E1219" s="189" t="s">
        <v>184</v>
      </c>
      <c r="F1219" s="240">
        <v>25148.7</v>
      </c>
      <c r="G1219" s="240">
        <v>12.39</v>
      </c>
      <c r="H1219" s="240">
        <v>1082.02</v>
      </c>
      <c r="I1219" s="240">
        <v>96.47</v>
      </c>
      <c r="J1219" s="240">
        <v>216.18</v>
      </c>
      <c r="K1219" s="240">
        <v>443.47</v>
      </c>
      <c r="L1219" s="240">
        <v>596.89</v>
      </c>
      <c r="M1219" s="240">
        <v>617.74</v>
      </c>
      <c r="N1219" s="240">
        <v>1283.68</v>
      </c>
      <c r="O1219" s="240">
        <v>903.18</v>
      </c>
      <c r="P1219" s="240">
        <v>1833.68</v>
      </c>
      <c r="Q1219" s="240">
        <v>2294.19</v>
      </c>
      <c r="R1219" s="240">
        <v>2668.42</v>
      </c>
      <c r="S1219" s="240">
        <v>3126.44</v>
      </c>
      <c r="T1219" s="240">
        <v>3302.2</v>
      </c>
      <c r="U1219" s="240">
        <v>2835.74</v>
      </c>
      <c r="V1219" s="240">
        <v>1803.74</v>
      </c>
      <c r="W1219" s="240">
        <v>747.09</v>
      </c>
      <c r="X1219" s="240">
        <v>273.87</v>
      </c>
      <c r="Y1219" s="240">
        <v>261.67</v>
      </c>
      <c r="Z1219" s="240">
        <v>161.65</v>
      </c>
      <c r="AA1219" s="248">
        <v>587.99</v>
      </c>
      <c r="AB1219" s="93"/>
    </row>
    <row r="1220" spans="1:28" ht="19.5" customHeight="1" x14ac:dyDescent="0.15">
      <c r="A1220" s="194"/>
      <c r="B1220" s="195"/>
      <c r="C1220" s="191"/>
      <c r="D1220" s="191"/>
      <c r="E1220" s="189" t="s">
        <v>150</v>
      </c>
      <c r="F1220" s="240">
        <v>5620.0510000000004</v>
      </c>
      <c r="G1220" s="240">
        <v>0</v>
      </c>
      <c r="H1220" s="240">
        <v>9.9539999999998994</v>
      </c>
      <c r="I1220" s="240">
        <v>1.9770000000000001</v>
      </c>
      <c r="J1220" s="240">
        <v>12.557</v>
      </c>
      <c r="K1220" s="240">
        <v>41.34</v>
      </c>
      <c r="L1220" s="240">
        <v>80.391999999999896</v>
      </c>
      <c r="M1220" s="240">
        <v>126.33</v>
      </c>
      <c r="N1220" s="240">
        <v>287.86700000000002</v>
      </c>
      <c r="O1220" s="240">
        <v>259.49299999999999</v>
      </c>
      <c r="P1220" s="240">
        <v>543.42499999999905</v>
      </c>
      <c r="Q1220" s="240">
        <v>709.13400000000001</v>
      </c>
      <c r="R1220" s="240">
        <v>724.40899999999999</v>
      </c>
      <c r="S1220" s="240">
        <v>728.76199999999903</v>
      </c>
      <c r="T1220" s="240">
        <v>702.66399999999896</v>
      </c>
      <c r="U1220" s="240">
        <v>578.42499999999995</v>
      </c>
      <c r="V1220" s="240">
        <v>388.02900000000102</v>
      </c>
      <c r="W1220" s="240">
        <v>189.75200000000001</v>
      </c>
      <c r="X1220" s="240">
        <v>64.5</v>
      </c>
      <c r="Y1220" s="240">
        <v>51.423000000000002</v>
      </c>
      <c r="Z1220" s="240">
        <v>27.934999999999999</v>
      </c>
      <c r="AA1220" s="248">
        <v>91.683000000000106</v>
      </c>
      <c r="AB1220" s="93"/>
    </row>
    <row r="1221" spans="1:28" ht="19.5" customHeight="1" x14ac:dyDescent="0.15">
      <c r="A1221" s="194"/>
      <c r="B1221" s="196"/>
      <c r="C1221" s="193" t="s">
        <v>152</v>
      </c>
      <c r="D1221" s="188"/>
      <c r="E1221" s="189" t="s">
        <v>184</v>
      </c>
      <c r="F1221" s="240">
        <v>10704.48</v>
      </c>
      <c r="G1221" s="240">
        <v>12.39</v>
      </c>
      <c r="H1221" s="240">
        <v>98.39</v>
      </c>
      <c r="I1221" s="240">
        <v>82.99</v>
      </c>
      <c r="J1221" s="240">
        <v>68.87</v>
      </c>
      <c r="K1221" s="240">
        <v>168.64</v>
      </c>
      <c r="L1221" s="240">
        <v>282.75</v>
      </c>
      <c r="M1221" s="240">
        <v>434.3</v>
      </c>
      <c r="N1221" s="240">
        <v>856.92</v>
      </c>
      <c r="O1221" s="240">
        <v>786.36</v>
      </c>
      <c r="P1221" s="240">
        <v>1476.71</v>
      </c>
      <c r="Q1221" s="240">
        <v>1797.2</v>
      </c>
      <c r="R1221" s="240">
        <v>1494.89</v>
      </c>
      <c r="S1221" s="240">
        <v>1110.1199999999999</v>
      </c>
      <c r="T1221" s="240">
        <v>795.73</v>
      </c>
      <c r="U1221" s="240">
        <v>469.93</v>
      </c>
      <c r="V1221" s="240">
        <v>357.39</v>
      </c>
      <c r="W1221" s="240">
        <v>254.5</v>
      </c>
      <c r="X1221" s="240">
        <v>74.25</v>
      </c>
      <c r="Y1221" s="240">
        <v>46.08</v>
      </c>
      <c r="Z1221" s="240">
        <v>10.35</v>
      </c>
      <c r="AA1221" s="248">
        <v>25.72</v>
      </c>
      <c r="AB1221" s="93"/>
    </row>
    <row r="1222" spans="1:28" ht="19.5" customHeight="1" x14ac:dyDescent="0.15">
      <c r="A1222" s="194"/>
      <c r="B1222" s="197"/>
      <c r="C1222" s="197"/>
      <c r="D1222" s="191"/>
      <c r="E1222" s="189" t="s">
        <v>150</v>
      </c>
      <c r="F1222" s="240">
        <v>3509.165</v>
      </c>
      <c r="G1222" s="240">
        <v>0</v>
      </c>
      <c r="H1222" s="240">
        <v>0</v>
      </c>
      <c r="I1222" s="240">
        <v>1.647</v>
      </c>
      <c r="J1222" s="240">
        <v>5.0910000000000002</v>
      </c>
      <c r="K1222" s="240">
        <v>22.209</v>
      </c>
      <c r="L1222" s="240">
        <v>52.16</v>
      </c>
      <c r="M1222" s="240">
        <v>107.985</v>
      </c>
      <c r="N1222" s="240">
        <v>240.66900000000001</v>
      </c>
      <c r="O1222" s="240">
        <v>245.39500000000001</v>
      </c>
      <c r="P1222" s="240">
        <v>492.58599999999899</v>
      </c>
      <c r="Q1222" s="240">
        <v>636.10500000000002</v>
      </c>
      <c r="R1222" s="240">
        <v>532.82399999999996</v>
      </c>
      <c r="S1222" s="240">
        <v>398.43299999999999</v>
      </c>
      <c r="T1222" s="240">
        <v>290.73000000000098</v>
      </c>
      <c r="U1222" s="240">
        <v>180.179</v>
      </c>
      <c r="V1222" s="240">
        <v>141.73099999999999</v>
      </c>
      <c r="W1222" s="240">
        <v>103.721</v>
      </c>
      <c r="X1222" s="240">
        <v>30.372</v>
      </c>
      <c r="Y1222" s="240">
        <v>18.035</v>
      </c>
      <c r="Z1222" s="240">
        <v>4.2409999999999997</v>
      </c>
      <c r="AA1222" s="248">
        <v>5.0519999999999996</v>
      </c>
      <c r="AB1222" s="93"/>
    </row>
    <row r="1223" spans="1:28" ht="19.5" customHeight="1" x14ac:dyDescent="0.15">
      <c r="A1223" s="194"/>
      <c r="B1223" s="198"/>
      <c r="C1223" s="189"/>
      <c r="D1223" s="189" t="s">
        <v>153</v>
      </c>
      <c r="E1223" s="189" t="s">
        <v>184</v>
      </c>
      <c r="F1223" s="240">
        <v>10587.89</v>
      </c>
      <c r="G1223" s="240">
        <v>9.24</v>
      </c>
      <c r="H1223" s="240">
        <v>90.65</v>
      </c>
      <c r="I1223" s="240">
        <v>76.31</v>
      </c>
      <c r="J1223" s="240">
        <v>67.87</v>
      </c>
      <c r="K1223" s="240">
        <v>158.25</v>
      </c>
      <c r="L1223" s="240">
        <v>263.08999999999997</v>
      </c>
      <c r="M1223" s="240">
        <v>434.07</v>
      </c>
      <c r="N1223" s="240">
        <v>827.2</v>
      </c>
      <c r="O1223" s="240">
        <v>775.98</v>
      </c>
      <c r="P1223" s="240">
        <v>1476.71</v>
      </c>
      <c r="Q1223" s="240">
        <v>1796.03</v>
      </c>
      <c r="R1223" s="240">
        <v>1494.28</v>
      </c>
      <c r="S1223" s="240">
        <v>1107.03</v>
      </c>
      <c r="T1223" s="240">
        <v>793.87</v>
      </c>
      <c r="U1223" s="240">
        <v>465.76</v>
      </c>
      <c r="V1223" s="240">
        <v>357.12</v>
      </c>
      <c r="W1223" s="240">
        <v>253.39</v>
      </c>
      <c r="X1223" s="240">
        <v>74.25</v>
      </c>
      <c r="Y1223" s="240">
        <v>46.01</v>
      </c>
      <c r="Z1223" s="240">
        <v>10.35</v>
      </c>
      <c r="AA1223" s="248">
        <v>10.43</v>
      </c>
      <c r="AB1223" s="93"/>
    </row>
    <row r="1224" spans="1:28" ht="19.5" customHeight="1" x14ac:dyDescent="0.15">
      <c r="A1224" s="194"/>
      <c r="B1224" s="198" t="s">
        <v>154</v>
      </c>
      <c r="C1224" s="198"/>
      <c r="D1224" s="198"/>
      <c r="E1224" s="189" t="s">
        <v>150</v>
      </c>
      <c r="F1224" s="240">
        <v>3495.194</v>
      </c>
      <c r="G1224" s="240">
        <v>0</v>
      </c>
      <c r="H1224" s="240">
        <v>0</v>
      </c>
      <c r="I1224" s="240">
        <v>1.478</v>
      </c>
      <c r="J1224" s="240">
        <v>5.0410000000000004</v>
      </c>
      <c r="K1224" s="240">
        <v>21.48</v>
      </c>
      <c r="L1224" s="240">
        <v>50.329000000000001</v>
      </c>
      <c r="M1224" s="240">
        <v>107.962</v>
      </c>
      <c r="N1224" s="240">
        <v>234.82599999999999</v>
      </c>
      <c r="O1224" s="240">
        <v>243.215</v>
      </c>
      <c r="P1224" s="240">
        <v>492.58599999999899</v>
      </c>
      <c r="Q1224" s="240">
        <v>635.87300000000005</v>
      </c>
      <c r="R1224" s="240">
        <v>532.69100000000003</v>
      </c>
      <c r="S1224" s="240">
        <v>398.03199999999998</v>
      </c>
      <c r="T1224" s="240">
        <v>290.496000000001</v>
      </c>
      <c r="U1224" s="240">
        <v>179.751</v>
      </c>
      <c r="V1224" s="240">
        <v>141.70400000000001</v>
      </c>
      <c r="W1224" s="240">
        <v>103.607</v>
      </c>
      <c r="X1224" s="240">
        <v>30.372</v>
      </c>
      <c r="Y1224" s="240">
        <v>18.027999999999999</v>
      </c>
      <c r="Z1224" s="240">
        <v>4.2409999999999997</v>
      </c>
      <c r="AA1224" s="248">
        <v>3.4820000000000002</v>
      </c>
      <c r="AB1224" s="93"/>
    </row>
    <row r="1225" spans="1:28" ht="19.5" customHeight="1" x14ac:dyDescent="0.15">
      <c r="A1225" s="194" t="s">
        <v>155</v>
      </c>
      <c r="B1225" s="198"/>
      <c r="C1225" s="198" t="s">
        <v>10</v>
      </c>
      <c r="D1225" s="189" t="s">
        <v>156</v>
      </c>
      <c r="E1225" s="189" t="s">
        <v>184</v>
      </c>
      <c r="F1225" s="240">
        <v>9105.91</v>
      </c>
      <c r="G1225" s="240">
        <v>5.9</v>
      </c>
      <c r="H1225" s="240">
        <v>9.24</v>
      </c>
      <c r="I1225" s="240">
        <v>18.36</v>
      </c>
      <c r="J1225" s="240">
        <v>38.32</v>
      </c>
      <c r="K1225" s="240">
        <v>119.81</v>
      </c>
      <c r="L1225" s="240">
        <v>222.95</v>
      </c>
      <c r="M1225" s="240">
        <v>428.06</v>
      </c>
      <c r="N1225" s="240">
        <v>786.25</v>
      </c>
      <c r="O1225" s="240">
        <v>737.43</v>
      </c>
      <c r="P1225" s="240">
        <v>1418.67</v>
      </c>
      <c r="Q1225" s="240">
        <v>1618.92</v>
      </c>
      <c r="R1225" s="240">
        <v>1222.98</v>
      </c>
      <c r="S1225" s="240">
        <v>825.47</v>
      </c>
      <c r="T1225" s="240">
        <v>572.51</v>
      </c>
      <c r="U1225" s="240">
        <v>380.67</v>
      </c>
      <c r="V1225" s="240">
        <v>318.57</v>
      </c>
      <c r="W1225" s="240">
        <v>251.69</v>
      </c>
      <c r="X1225" s="240">
        <v>74.25</v>
      </c>
      <c r="Y1225" s="240">
        <v>41.79</v>
      </c>
      <c r="Z1225" s="240">
        <v>10.35</v>
      </c>
      <c r="AA1225" s="248">
        <v>3.72</v>
      </c>
      <c r="AB1225" s="93"/>
    </row>
    <row r="1226" spans="1:28" ht="19.5" customHeight="1" x14ac:dyDescent="0.15">
      <c r="A1226" s="194"/>
      <c r="B1226" s="198"/>
      <c r="C1226" s="198"/>
      <c r="D1226" s="198"/>
      <c r="E1226" s="189" t="s">
        <v>150</v>
      </c>
      <c r="F1226" s="240">
        <v>3172.5160000000001</v>
      </c>
      <c r="G1226" s="240">
        <v>0</v>
      </c>
      <c r="H1226" s="240">
        <v>0</v>
      </c>
      <c r="I1226" s="240">
        <v>0.88100000000000001</v>
      </c>
      <c r="J1226" s="240">
        <v>4.5910000000000002</v>
      </c>
      <c r="K1226" s="240">
        <v>20.37</v>
      </c>
      <c r="L1226" s="240">
        <v>46.817999999999998</v>
      </c>
      <c r="M1226" s="240">
        <v>107.13</v>
      </c>
      <c r="N1226" s="240">
        <v>228.00700000000001</v>
      </c>
      <c r="O1226" s="240">
        <v>235.72</v>
      </c>
      <c r="P1226" s="240">
        <v>480.35599999999903</v>
      </c>
      <c r="Q1226" s="240">
        <v>594.00300000000004</v>
      </c>
      <c r="R1226" s="240">
        <v>462.31599999999997</v>
      </c>
      <c r="S1226" s="240">
        <v>321.20100000000002</v>
      </c>
      <c r="T1226" s="240">
        <v>228.61100000000101</v>
      </c>
      <c r="U1226" s="240">
        <v>155.86199999999999</v>
      </c>
      <c r="V1226" s="240">
        <v>130.42599999999999</v>
      </c>
      <c r="W1226" s="240">
        <v>103.151</v>
      </c>
      <c r="X1226" s="240">
        <v>30.372</v>
      </c>
      <c r="Y1226" s="240">
        <v>16.925999999999998</v>
      </c>
      <c r="Z1226" s="240">
        <v>4.2409999999999997</v>
      </c>
      <c r="AA1226" s="248">
        <v>1.534</v>
      </c>
      <c r="AB1226" s="93"/>
    </row>
    <row r="1227" spans="1:28" ht="19.5" customHeight="1" x14ac:dyDescent="0.15">
      <c r="A1227" s="194"/>
      <c r="B1227" s="198"/>
      <c r="C1227" s="198"/>
      <c r="D1227" s="189" t="s">
        <v>157</v>
      </c>
      <c r="E1227" s="189" t="s">
        <v>184</v>
      </c>
      <c r="F1227" s="240">
        <v>364.59</v>
      </c>
      <c r="G1227" s="240">
        <v>0</v>
      </c>
      <c r="H1227" s="240">
        <v>1.65</v>
      </c>
      <c r="I1227" s="240">
        <v>2.57</v>
      </c>
      <c r="J1227" s="240">
        <v>0</v>
      </c>
      <c r="K1227" s="240">
        <v>0</v>
      </c>
      <c r="L1227" s="240">
        <v>20.29</v>
      </c>
      <c r="M1227" s="240">
        <v>0.73</v>
      </c>
      <c r="N1227" s="240">
        <v>23.48</v>
      </c>
      <c r="O1227" s="240">
        <v>21.21</v>
      </c>
      <c r="P1227" s="240">
        <v>45.5</v>
      </c>
      <c r="Q1227" s="240">
        <v>103.07</v>
      </c>
      <c r="R1227" s="240">
        <v>71.69</v>
      </c>
      <c r="S1227" s="240">
        <v>29.58</v>
      </c>
      <c r="T1227" s="240">
        <v>25</v>
      </c>
      <c r="U1227" s="240">
        <v>9.3800000000000008</v>
      </c>
      <c r="V1227" s="240">
        <v>4.96</v>
      </c>
      <c r="W1227" s="240">
        <v>1.39</v>
      </c>
      <c r="X1227" s="240">
        <v>0</v>
      </c>
      <c r="Y1227" s="240">
        <v>4.09</v>
      </c>
      <c r="Z1227" s="240">
        <v>0</v>
      </c>
      <c r="AA1227" s="248">
        <v>0</v>
      </c>
      <c r="AB1227" s="93"/>
    </row>
    <row r="1228" spans="1:28" ht="19.5" customHeight="1" x14ac:dyDescent="0.15">
      <c r="A1228" s="194"/>
      <c r="B1228" s="198"/>
      <c r="C1228" s="198"/>
      <c r="D1228" s="198"/>
      <c r="E1228" s="189" t="s">
        <v>150</v>
      </c>
      <c r="F1228" s="240">
        <v>75.858000000000004</v>
      </c>
      <c r="G1228" s="240">
        <v>0</v>
      </c>
      <c r="H1228" s="240">
        <v>0</v>
      </c>
      <c r="I1228" s="240">
        <v>0.13</v>
      </c>
      <c r="J1228" s="240">
        <v>0</v>
      </c>
      <c r="K1228" s="240">
        <v>0</v>
      </c>
      <c r="L1228" s="240">
        <v>2.4340000000000002</v>
      </c>
      <c r="M1228" s="240">
        <v>0.10199999999999999</v>
      </c>
      <c r="N1228" s="240">
        <v>3.758</v>
      </c>
      <c r="O1228" s="240">
        <v>3.8170000000000002</v>
      </c>
      <c r="P1228" s="240">
        <v>9.0879999999999992</v>
      </c>
      <c r="Q1228" s="240">
        <v>22.675000000000001</v>
      </c>
      <c r="R1228" s="240">
        <v>16.437999999999999</v>
      </c>
      <c r="S1228" s="240">
        <v>6.9720000000000004</v>
      </c>
      <c r="T1228" s="240">
        <v>5.5289999999999999</v>
      </c>
      <c r="U1228" s="240">
        <v>2.2919999999999998</v>
      </c>
      <c r="V1228" s="240">
        <v>1.1990000000000001</v>
      </c>
      <c r="W1228" s="240">
        <v>0.36099999999999999</v>
      </c>
      <c r="X1228" s="240">
        <v>0</v>
      </c>
      <c r="Y1228" s="240">
        <v>1.0629999999999999</v>
      </c>
      <c r="Z1228" s="240">
        <v>0</v>
      </c>
      <c r="AA1228" s="248">
        <v>0</v>
      </c>
      <c r="AB1228" s="93"/>
    </row>
    <row r="1229" spans="1:28" ht="19.5" customHeight="1" x14ac:dyDescent="0.15">
      <c r="A1229" s="194"/>
      <c r="B1229" s="198" t="s">
        <v>158</v>
      </c>
      <c r="C1229" s="198" t="s">
        <v>159</v>
      </c>
      <c r="D1229" s="189" t="s">
        <v>160</v>
      </c>
      <c r="E1229" s="189" t="s">
        <v>184</v>
      </c>
      <c r="F1229" s="240">
        <v>10.14</v>
      </c>
      <c r="G1229" s="240">
        <v>0</v>
      </c>
      <c r="H1229" s="240">
        <v>0</v>
      </c>
      <c r="I1229" s="240">
        <v>6.24</v>
      </c>
      <c r="J1229" s="240">
        <v>0</v>
      </c>
      <c r="K1229" s="240">
        <v>0</v>
      </c>
      <c r="L1229" s="240">
        <v>2.4300000000000002</v>
      </c>
      <c r="M1229" s="240">
        <v>0</v>
      </c>
      <c r="N1229" s="240">
        <v>0</v>
      </c>
      <c r="O1229" s="240">
        <v>0</v>
      </c>
      <c r="P1229" s="240">
        <v>0</v>
      </c>
      <c r="Q1229" s="240">
        <v>1.47</v>
      </c>
      <c r="R1229" s="240">
        <v>0</v>
      </c>
      <c r="S1229" s="240">
        <v>0</v>
      </c>
      <c r="T1229" s="240">
        <v>0</v>
      </c>
      <c r="U1229" s="240">
        <v>0</v>
      </c>
      <c r="V1229" s="240">
        <v>0</v>
      </c>
      <c r="W1229" s="240">
        <v>0</v>
      </c>
      <c r="X1229" s="240">
        <v>0</v>
      </c>
      <c r="Y1229" s="240">
        <v>0</v>
      </c>
      <c r="Z1229" s="240">
        <v>0</v>
      </c>
      <c r="AA1229" s="248">
        <v>0</v>
      </c>
      <c r="AB1229" s="93"/>
    </row>
    <row r="1230" spans="1:28" ht="19.5" customHeight="1" x14ac:dyDescent="0.15">
      <c r="A1230" s="194"/>
      <c r="B1230" s="198"/>
      <c r="C1230" s="198"/>
      <c r="D1230" s="198"/>
      <c r="E1230" s="189" t="s">
        <v>150</v>
      </c>
      <c r="F1230" s="240">
        <v>0.92900000000000005</v>
      </c>
      <c r="G1230" s="240">
        <v>0</v>
      </c>
      <c r="H1230" s="240">
        <v>0</v>
      </c>
      <c r="I1230" s="240">
        <v>0.313</v>
      </c>
      <c r="J1230" s="240">
        <v>0</v>
      </c>
      <c r="K1230" s="240">
        <v>0</v>
      </c>
      <c r="L1230" s="240">
        <v>0.29199999999999998</v>
      </c>
      <c r="M1230" s="240">
        <v>0</v>
      </c>
      <c r="N1230" s="240">
        <v>0</v>
      </c>
      <c r="O1230" s="240">
        <v>0</v>
      </c>
      <c r="P1230" s="240">
        <v>0</v>
      </c>
      <c r="Q1230" s="240">
        <v>0.32400000000000001</v>
      </c>
      <c r="R1230" s="240">
        <v>0</v>
      </c>
      <c r="S1230" s="240">
        <v>0</v>
      </c>
      <c r="T1230" s="240">
        <v>0</v>
      </c>
      <c r="U1230" s="240">
        <v>0</v>
      </c>
      <c r="V1230" s="240">
        <v>0</v>
      </c>
      <c r="W1230" s="240">
        <v>0</v>
      </c>
      <c r="X1230" s="240">
        <v>0</v>
      </c>
      <c r="Y1230" s="240">
        <v>0</v>
      </c>
      <c r="Z1230" s="240">
        <v>0</v>
      </c>
      <c r="AA1230" s="248">
        <v>0</v>
      </c>
      <c r="AB1230" s="93"/>
    </row>
    <row r="1231" spans="1:28" ht="19.5" customHeight="1" x14ac:dyDescent="0.15">
      <c r="A1231" s="194"/>
      <c r="B1231" s="198"/>
      <c r="C1231" s="198"/>
      <c r="D1231" s="189" t="s">
        <v>161</v>
      </c>
      <c r="E1231" s="189" t="s">
        <v>184</v>
      </c>
      <c r="F1231" s="240">
        <v>203.73</v>
      </c>
      <c r="G1231" s="240">
        <v>2.0499999999999998</v>
      </c>
      <c r="H1231" s="240">
        <v>68.17</v>
      </c>
      <c r="I1231" s="240">
        <v>46.56</v>
      </c>
      <c r="J1231" s="240">
        <v>28.47</v>
      </c>
      <c r="K1231" s="240">
        <v>33.56</v>
      </c>
      <c r="L1231" s="240">
        <v>12.74</v>
      </c>
      <c r="M1231" s="240">
        <v>1.62</v>
      </c>
      <c r="N1231" s="240">
        <v>2.59</v>
      </c>
      <c r="O1231" s="240">
        <v>1.1299999999999999</v>
      </c>
      <c r="P1231" s="240">
        <v>0</v>
      </c>
      <c r="Q1231" s="240">
        <v>0.06</v>
      </c>
      <c r="R1231" s="240">
        <v>0</v>
      </c>
      <c r="S1231" s="240">
        <v>0</v>
      </c>
      <c r="T1231" s="240">
        <v>7.0000000000000007E-2</v>
      </c>
      <c r="U1231" s="240">
        <v>0</v>
      </c>
      <c r="V1231" s="240">
        <v>0</v>
      </c>
      <c r="W1231" s="240">
        <v>0</v>
      </c>
      <c r="X1231" s="240">
        <v>0</v>
      </c>
      <c r="Y1231" s="240">
        <v>0</v>
      </c>
      <c r="Z1231" s="240">
        <v>0</v>
      </c>
      <c r="AA1231" s="248">
        <v>6.71</v>
      </c>
      <c r="AB1231" s="93"/>
    </row>
    <row r="1232" spans="1:28" ht="19.5" customHeight="1" x14ac:dyDescent="0.15">
      <c r="A1232" s="194"/>
      <c r="B1232" s="198"/>
      <c r="C1232" s="198"/>
      <c r="D1232" s="198"/>
      <c r="E1232" s="189" t="s">
        <v>150</v>
      </c>
      <c r="F1232" s="240">
        <v>4.0940000000000003</v>
      </c>
      <c r="G1232" s="240">
        <v>0</v>
      </c>
      <c r="H1232" s="240">
        <v>0</v>
      </c>
      <c r="I1232" s="240">
        <v>0</v>
      </c>
      <c r="J1232" s="240">
        <v>0.34200000000000003</v>
      </c>
      <c r="K1232" s="240">
        <v>0.873</v>
      </c>
      <c r="L1232" s="240">
        <v>0.497</v>
      </c>
      <c r="M1232" s="240">
        <v>9.4E-2</v>
      </c>
      <c r="N1232" s="240">
        <v>0.19900000000000001</v>
      </c>
      <c r="O1232" s="240">
        <v>0.11799999999999999</v>
      </c>
      <c r="P1232" s="240">
        <v>0</v>
      </c>
      <c r="Q1232" s="240">
        <v>0.01</v>
      </c>
      <c r="R1232" s="240">
        <v>0</v>
      </c>
      <c r="S1232" s="240">
        <v>0</v>
      </c>
      <c r="T1232" s="240">
        <v>1.2999999999999999E-2</v>
      </c>
      <c r="U1232" s="240">
        <v>0</v>
      </c>
      <c r="V1232" s="240">
        <v>0</v>
      </c>
      <c r="W1232" s="240">
        <v>0</v>
      </c>
      <c r="X1232" s="240">
        <v>0</v>
      </c>
      <c r="Y1232" s="240">
        <v>0</v>
      </c>
      <c r="Z1232" s="240">
        <v>0</v>
      </c>
      <c r="AA1232" s="248">
        <v>1.948</v>
      </c>
      <c r="AB1232" s="93"/>
    </row>
    <row r="1233" spans="1:28" ht="19.5" customHeight="1" x14ac:dyDescent="0.15">
      <c r="A1233" s="194"/>
      <c r="B1233" s="198"/>
      <c r="C1233" s="198" t="s">
        <v>162</v>
      </c>
      <c r="D1233" s="189" t="s">
        <v>163</v>
      </c>
      <c r="E1233" s="189" t="s">
        <v>184</v>
      </c>
      <c r="F1233" s="240">
        <v>892.19</v>
      </c>
      <c r="G1233" s="240">
        <v>1.29</v>
      </c>
      <c r="H1233" s="240">
        <v>11.59</v>
      </c>
      <c r="I1233" s="240">
        <v>2.58</v>
      </c>
      <c r="J1233" s="240">
        <v>1.08</v>
      </c>
      <c r="K1233" s="240">
        <v>1.06</v>
      </c>
      <c r="L1233" s="240">
        <v>0.87</v>
      </c>
      <c r="M1233" s="240">
        <v>3.2</v>
      </c>
      <c r="N1233" s="240">
        <v>12.89</v>
      </c>
      <c r="O1233" s="240">
        <v>14.99</v>
      </c>
      <c r="P1233" s="240">
        <v>12.54</v>
      </c>
      <c r="Q1233" s="240">
        <v>72.48</v>
      </c>
      <c r="R1233" s="240">
        <v>199.61</v>
      </c>
      <c r="S1233" s="240">
        <v>251.98</v>
      </c>
      <c r="T1233" s="240">
        <v>196.29</v>
      </c>
      <c r="U1233" s="240">
        <v>75.709999999999994</v>
      </c>
      <c r="V1233" s="240">
        <v>33.590000000000003</v>
      </c>
      <c r="W1233" s="240">
        <v>0.31</v>
      </c>
      <c r="X1233" s="240">
        <v>0</v>
      </c>
      <c r="Y1233" s="240">
        <v>0.13</v>
      </c>
      <c r="Z1233" s="240">
        <v>0</v>
      </c>
      <c r="AA1233" s="248">
        <v>0</v>
      </c>
      <c r="AB1233" s="93"/>
    </row>
    <row r="1234" spans="1:28" ht="19.5" customHeight="1" x14ac:dyDescent="0.15">
      <c r="A1234" s="194"/>
      <c r="B1234" s="198" t="s">
        <v>20</v>
      </c>
      <c r="C1234" s="198"/>
      <c r="D1234" s="198"/>
      <c r="E1234" s="189" t="s">
        <v>150</v>
      </c>
      <c r="F1234" s="240">
        <v>241.23699999999999</v>
      </c>
      <c r="G1234" s="240">
        <v>0</v>
      </c>
      <c r="H1234" s="240">
        <v>0</v>
      </c>
      <c r="I1234" s="240">
        <v>0.154</v>
      </c>
      <c r="J1234" s="240">
        <v>0.108</v>
      </c>
      <c r="K1234" s="240">
        <v>0.13800000000000001</v>
      </c>
      <c r="L1234" s="240">
        <v>0.13900000000000001</v>
      </c>
      <c r="M1234" s="240">
        <v>0.60899999999999999</v>
      </c>
      <c r="N1234" s="240">
        <v>2.7090000000000001</v>
      </c>
      <c r="O1234" s="240">
        <v>3.4329999999999998</v>
      </c>
      <c r="P1234" s="240">
        <v>3.1419999999999999</v>
      </c>
      <c r="Q1234" s="240">
        <v>18.856000000000002</v>
      </c>
      <c r="R1234" s="240">
        <v>53.936999999999998</v>
      </c>
      <c r="S1234" s="240">
        <v>69.858999999999895</v>
      </c>
      <c r="T1234" s="240">
        <v>56.343000000000103</v>
      </c>
      <c r="U1234" s="240">
        <v>21.597000000000001</v>
      </c>
      <c r="V1234" s="240">
        <v>10.079000000000001</v>
      </c>
      <c r="W1234" s="240">
        <v>9.5000000000000001E-2</v>
      </c>
      <c r="X1234" s="240">
        <v>0</v>
      </c>
      <c r="Y1234" s="240">
        <v>3.9E-2</v>
      </c>
      <c r="Z1234" s="240">
        <v>0</v>
      </c>
      <c r="AA1234" s="248">
        <v>0</v>
      </c>
      <c r="AB1234" s="93"/>
    </row>
    <row r="1235" spans="1:28" ht="19.5" customHeight="1" x14ac:dyDescent="0.15">
      <c r="A1235" s="194"/>
      <c r="B1235" s="198"/>
      <c r="C1235" s="198"/>
      <c r="D1235" s="189" t="s">
        <v>164</v>
      </c>
      <c r="E1235" s="189" t="s">
        <v>184</v>
      </c>
      <c r="F1235" s="240">
        <v>11.33</v>
      </c>
      <c r="G1235" s="240">
        <v>0</v>
      </c>
      <c r="H1235" s="240">
        <v>0</v>
      </c>
      <c r="I1235" s="240">
        <v>0</v>
      </c>
      <c r="J1235" s="240">
        <v>0</v>
      </c>
      <c r="K1235" s="240">
        <v>3.82</v>
      </c>
      <c r="L1235" s="240">
        <v>3.81</v>
      </c>
      <c r="M1235" s="240">
        <v>0.46</v>
      </c>
      <c r="N1235" s="240">
        <v>1.99</v>
      </c>
      <c r="O1235" s="240">
        <v>1.22</v>
      </c>
      <c r="P1235" s="240">
        <v>0</v>
      </c>
      <c r="Q1235" s="240">
        <v>0.03</v>
      </c>
      <c r="R1235" s="240">
        <v>0</v>
      </c>
      <c r="S1235" s="240">
        <v>0</v>
      </c>
      <c r="T1235" s="240">
        <v>0</v>
      </c>
      <c r="U1235" s="240">
        <v>0</v>
      </c>
      <c r="V1235" s="240">
        <v>0</v>
      </c>
      <c r="W1235" s="240">
        <v>0</v>
      </c>
      <c r="X1235" s="240">
        <v>0</v>
      </c>
      <c r="Y1235" s="240">
        <v>0</v>
      </c>
      <c r="Z1235" s="240">
        <v>0</v>
      </c>
      <c r="AA1235" s="248">
        <v>0</v>
      </c>
      <c r="AB1235" s="93"/>
    </row>
    <row r="1236" spans="1:28" ht="19.5" customHeight="1" x14ac:dyDescent="0.15">
      <c r="A1236" s="194" t="s">
        <v>227</v>
      </c>
      <c r="B1236" s="198"/>
      <c r="C1236" s="198"/>
      <c r="D1236" s="198"/>
      <c r="E1236" s="189" t="s">
        <v>150</v>
      </c>
      <c r="F1236" s="240">
        <v>0.56000000000000005</v>
      </c>
      <c r="G1236" s="240">
        <v>0</v>
      </c>
      <c r="H1236" s="240">
        <v>0</v>
      </c>
      <c r="I1236" s="240">
        <v>0</v>
      </c>
      <c r="J1236" s="240">
        <v>0</v>
      </c>
      <c r="K1236" s="240">
        <v>9.9000000000000005E-2</v>
      </c>
      <c r="L1236" s="240">
        <v>0.14899999999999999</v>
      </c>
      <c r="M1236" s="240">
        <v>2.7E-2</v>
      </c>
      <c r="N1236" s="240">
        <v>0.153</v>
      </c>
      <c r="O1236" s="240">
        <v>0.127</v>
      </c>
      <c r="P1236" s="240">
        <v>0</v>
      </c>
      <c r="Q1236" s="240">
        <v>5.0000000000000001E-3</v>
      </c>
      <c r="R1236" s="240">
        <v>0</v>
      </c>
      <c r="S1236" s="240">
        <v>0</v>
      </c>
      <c r="T1236" s="240">
        <v>0</v>
      </c>
      <c r="U1236" s="240">
        <v>0</v>
      </c>
      <c r="V1236" s="240">
        <v>0</v>
      </c>
      <c r="W1236" s="240">
        <v>0</v>
      </c>
      <c r="X1236" s="240">
        <v>0</v>
      </c>
      <c r="Y1236" s="240">
        <v>0</v>
      </c>
      <c r="Z1236" s="240">
        <v>0</v>
      </c>
      <c r="AA1236" s="248">
        <v>0</v>
      </c>
      <c r="AB1236" s="93"/>
    </row>
    <row r="1237" spans="1:28" ht="19.5" customHeight="1" x14ac:dyDescent="0.15">
      <c r="A1237" s="194"/>
      <c r="B1237" s="197"/>
      <c r="C1237" s="193" t="s">
        <v>165</v>
      </c>
      <c r="D1237" s="188"/>
      <c r="E1237" s="189" t="s">
        <v>184</v>
      </c>
      <c r="F1237" s="240">
        <v>116.59</v>
      </c>
      <c r="G1237" s="240">
        <v>3.15</v>
      </c>
      <c r="H1237" s="240">
        <v>7.74</v>
      </c>
      <c r="I1237" s="240">
        <v>6.68</v>
      </c>
      <c r="J1237" s="240">
        <v>1</v>
      </c>
      <c r="K1237" s="240">
        <v>10.39</v>
      </c>
      <c r="L1237" s="240">
        <v>19.66</v>
      </c>
      <c r="M1237" s="240">
        <v>0.23</v>
      </c>
      <c r="N1237" s="240">
        <v>29.72</v>
      </c>
      <c r="O1237" s="240">
        <v>10.38</v>
      </c>
      <c r="P1237" s="240">
        <v>0</v>
      </c>
      <c r="Q1237" s="240">
        <v>1.17</v>
      </c>
      <c r="R1237" s="240">
        <v>0.61</v>
      </c>
      <c r="S1237" s="240">
        <v>3.09</v>
      </c>
      <c r="T1237" s="240">
        <v>1.86</v>
      </c>
      <c r="U1237" s="240">
        <v>4.17</v>
      </c>
      <c r="V1237" s="240">
        <v>0.27</v>
      </c>
      <c r="W1237" s="240">
        <v>1.1100000000000001</v>
      </c>
      <c r="X1237" s="240">
        <v>0</v>
      </c>
      <c r="Y1237" s="240">
        <v>7.0000000000000007E-2</v>
      </c>
      <c r="Z1237" s="240">
        <v>0</v>
      </c>
      <c r="AA1237" s="248">
        <v>15.29</v>
      </c>
      <c r="AB1237" s="93"/>
    </row>
    <row r="1238" spans="1:28" ht="19.5" customHeight="1" x14ac:dyDescent="0.15">
      <c r="A1238" s="194"/>
      <c r="B1238" s="197"/>
      <c r="C1238" s="197"/>
      <c r="D1238" s="191"/>
      <c r="E1238" s="189" t="s">
        <v>150</v>
      </c>
      <c r="F1238" s="240">
        <v>13.971</v>
      </c>
      <c r="G1238" s="240">
        <v>0</v>
      </c>
      <c r="H1238" s="240">
        <v>0</v>
      </c>
      <c r="I1238" s="240">
        <v>0.16900000000000001</v>
      </c>
      <c r="J1238" s="240">
        <v>0.05</v>
      </c>
      <c r="K1238" s="240">
        <v>0.72899999999999998</v>
      </c>
      <c r="L1238" s="240">
        <v>1.831</v>
      </c>
      <c r="M1238" s="240">
        <v>2.3E-2</v>
      </c>
      <c r="N1238" s="240">
        <v>5.843</v>
      </c>
      <c r="O1238" s="240">
        <v>2.1800000000000002</v>
      </c>
      <c r="P1238" s="240">
        <v>0</v>
      </c>
      <c r="Q1238" s="240">
        <v>0.23200000000000001</v>
      </c>
      <c r="R1238" s="240">
        <v>0.13300000000000001</v>
      </c>
      <c r="S1238" s="240">
        <v>0.40100000000000002</v>
      </c>
      <c r="T1238" s="240">
        <v>0.23400000000000001</v>
      </c>
      <c r="U1238" s="240">
        <v>0.42799999999999999</v>
      </c>
      <c r="V1238" s="240">
        <v>2.7E-2</v>
      </c>
      <c r="W1238" s="240">
        <v>0.114</v>
      </c>
      <c r="X1238" s="240">
        <v>0</v>
      </c>
      <c r="Y1238" s="240">
        <v>7.0000000000000001E-3</v>
      </c>
      <c r="Z1238" s="240">
        <v>0</v>
      </c>
      <c r="AA1238" s="248">
        <v>1.57</v>
      </c>
      <c r="AB1238" s="93"/>
    </row>
    <row r="1239" spans="1:28" ht="19.5" customHeight="1" x14ac:dyDescent="0.15">
      <c r="A1239" s="194"/>
      <c r="B1239" s="196"/>
      <c r="C1239" s="193" t="s">
        <v>152</v>
      </c>
      <c r="D1239" s="188"/>
      <c r="E1239" s="189" t="s">
        <v>184</v>
      </c>
      <c r="F1239" s="240">
        <v>14444.22</v>
      </c>
      <c r="G1239" s="240">
        <v>0</v>
      </c>
      <c r="H1239" s="240">
        <v>983.63</v>
      </c>
      <c r="I1239" s="240">
        <v>13.48</v>
      </c>
      <c r="J1239" s="240">
        <v>147.31</v>
      </c>
      <c r="K1239" s="240">
        <v>274.83</v>
      </c>
      <c r="L1239" s="240">
        <v>314.14</v>
      </c>
      <c r="M1239" s="240">
        <v>183.44</v>
      </c>
      <c r="N1239" s="240">
        <v>426.76</v>
      </c>
      <c r="O1239" s="240">
        <v>116.82</v>
      </c>
      <c r="P1239" s="240">
        <v>356.97</v>
      </c>
      <c r="Q1239" s="240">
        <v>496.99</v>
      </c>
      <c r="R1239" s="240">
        <v>1173.53</v>
      </c>
      <c r="S1239" s="240">
        <v>2016.32</v>
      </c>
      <c r="T1239" s="240">
        <v>2506.4699999999998</v>
      </c>
      <c r="U1239" s="240">
        <v>2365.81</v>
      </c>
      <c r="V1239" s="240">
        <v>1446.35</v>
      </c>
      <c r="W1239" s="240">
        <v>492.59</v>
      </c>
      <c r="X1239" s="240">
        <v>199.62</v>
      </c>
      <c r="Y1239" s="240">
        <v>215.59</v>
      </c>
      <c r="Z1239" s="240">
        <v>151.30000000000001</v>
      </c>
      <c r="AA1239" s="248">
        <v>562.27</v>
      </c>
      <c r="AB1239" s="93"/>
    </row>
    <row r="1240" spans="1:28" ht="19.5" customHeight="1" x14ac:dyDescent="0.15">
      <c r="A1240" s="194"/>
      <c r="B1240" s="197"/>
      <c r="C1240" s="197"/>
      <c r="D1240" s="191"/>
      <c r="E1240" s="189" t="s">
        <v>150</v>
      </c>
      <c r="F1240" s="240">
        <v>2110.886</v>
      </c>
      <c r="G1240" s="240">
        <v>0</v>
      </c>
      <c r="H1240" s="240">
        <v>9.9539999999998994</v>
      </c>
      <c r="I1240" s="240">
        <v>0.33</v>
      </c>
      <c r="J1240" s="240">
        <v>7.4659999999999904</v>
      </c>
      <c r="K1240" s="240">
        <v>19.131</v>
      </c>
      <c r="L1240" s="240">
        <v>28.231999999999999</v>
      </c>
      <c r="M1240" s="240">
        <v>18.344999999999999</v>
      </c>
      <c r="N1240" s="240">
        <v>47.198</v>
      </c>
      <c r="O1240" s="240">
        <v>14.098000000000001</v>
      </c>
      <c r="P1240" s="240">
        <v>50.838999999999999</v>
      </c>
      <c r="Q1240" s="240">
        <v>73.028999999999996</v>
      </c>
      <c r="R1240" s="240">
        <v>191.58500000000001</v>
      </c>
      <c r="S1240" s="240">
        <v>330.32899999999898</v>
      </c>
      <c r="T1240" s="240">
        <v>411.93399999999798</v>
      </c>
      <c r="U1240" s="240">
        <v>398.24599999999998</v>
      </c>
      <c r="V1240" s="240">
        <v>246.298</v>
      </c>
      <c r="W1240" s="240">
        <v>86.031000000000006</v>
      </c>
      <c r="X1240" s="240">
        <v>34.128</v>
      </c>
      <c r="Y1240" s="240">
        <v>33.387999999999998</v>
      </c>
      <c r="Z1240" s="240">
        <v>23.693999999999999</v>
      </c>
      <c r="AA1240" s="248">
        <v>86.6310000000001</v>
      </c>
      <c r="AB1240" s="93"/>
    </row>
    <row r="1241" spans="1:28" ht="19.5" customHeight="1" x14ac:dyDescent="0.15">
      <c r="A1241" s="194"/>
      <c r="B1241" s="198" t="s">
        <v>94</v>
      </c>
      <c r="C1241" s="189"/>
      <c r="D1241" s="189" t="s">
        <v>153</v>
      </c>
      <c r="E1241" s="189" t="s">
        <v>184</v>
      </c>
      <c r="F1241" s="240">
        <v>2293.9</v>
      </c>
      <c r="G1241" s="240">
        <v>0</v>
      </c>
      <c r="H1241" s="240">
        <v>0</v>
      </c>
      <c r="I1241" s="240">
        <v>0</v>
      </c>
      <c r="J1241" s="240">
        <v>0.68</v>
      </c>
      <c r="K1241" s="240">
        <v>0.2</v>
      </c>
      <c r="L1241" s="240">
        <v>1.39</v>
      </c>
      <c r="M1241" s="240">
        <v>0.26</v>
      </c>
      <c r="N1241" s="240">
        <v>5.59</v>
      </c>
      <c r="O1241" s="240">
        <v>4.0999999999999996</v>
      </c>
      <c r="P1241" s="240">
        <v>63.34</v>
      </c>
      <c r="Q1241" s="240">
        <v>81.12</v>
      </c>
      <c r="R1241" s="240">
        <v>270.38</v>
      </c>
      <c r="S1241" s="240">
        <v>414.19</v>
      </c>
      <c r="T1241" s="240">
        <v>461.27</v>
      </c>
      <c r="U1241" s="240">
        <v>455.13</v>
      </c>
      <c r="V1241" s="240">
        <v>302.33</v>
      </c>
      <c r="W1241" s="240">
        <v>131.56</v>
      </c>
      <c r="X1241" s="240">
        <v>42.32</v>
      </c>
      <c r="Y1241" s="240">
        <v>14.77</v>
      </c>
      <c r="Z1241" s="240">
        <v>12.24</v>
      </c>
      <c r="AA1241" s="252">
        <v>33.03</v>
      </c>
      <c r="AB1241" s="93"/>
    </row>
    <row r="1242" spans="1:28" ht="19.5" customHeight="1" x14ac:dyDescent="0.15">
      <c r="A1242" s="194"/>
      <c r="B1242" s="198"/>
      <c r="C1242" s="198" t="s">
        <v>10</v>
      </c>
      <c r="D1242" s="198"/>
      <c r="E1242" s="189" t="s">
        <v>150</v>
      </c>
      <c r="F1242" s="240">
        <v>565.75800000000004</v>
      </c>
      <c r="G1242" s="240">
        <v>0</v>
      </c>
      <c r="H1242" s="240">
        <v>0</v>
      </c>
      <c r="I1242" s="240">
        <v>0</v>
      </c>
      <c r="J1242" s="240">
        <v>4.7E-2</v>
      </c>
      <c r="K1242" s="240">
        <v>0.02</v>
      </c>
      <c r="L1242" s="240">
        <v>0.16600000000000001</v>
      </c>
      <c r="M1242" s="240">
        <v>3.5999999999999997E-2</v>
      </c>
      <c r="N1242" s="240">
        <v>0.89500000000000002</v>
      </c>
      <c r="O1242" s="240">
        <v>0.73599999999999999</v>
      </c>
      <c r="P1242" s="240">
        <v>12.657999999999999</v>
      </c>
      <c r="Q1242" s="240">
        <v>17.077999999999999</v>
      </c>
      <c r="R1242" s="240">
        <v>62.109000000000002</v>
      </c>
      <c r="S1242" s="240">
        <v>99.233999999999995</v>
      </c>
      <c r="T1242" s="240">
        <v>115.51300000000001</v>
      </c>
      <c r="U1242" s="240">
        <v>118.14100000000001</v>
      </c>
      <c r="V1242" s="240">
        <v>78.716000000000093</v>
      </c>
      <c r="W1242" s="240">
        <v>33.462000000000003</v>
      </c>
      <c r="X1242" s="240">
        <v>11.006</v>
      </c>
      <c r="Y1242" s="240">
        <v>3.8580000000000001</v>
      </c>
      <c r="Z1242" s="240">
        <v>3.2519999999999998</v>
      </c>
      <c r="AA1242" s="248">
        <v>8.8309999999999995</v>
      </c>
      <c r="AB1242" s="93"/>
    </row>
    <row r="1243" spans="1:28" ht="19.5" customHeight="1" x14ac:dyDescent="0.15">
      <c r="A1243" s="194"/>
      <c r="B1243" s="198"/>
      <c r="C1243" s="198"/>
      <c r="D1243" s="189" t="s">
        <v>157</v>
      </c>
      <c r="E1243" s="189" t="s">
        <v>184</v>
      </c>
      <c r="F1243" s="240">
        <v>2260.5500000000002</v>
      </c>
      <c r="G1243" s="240">
        <v>0</v>
      </c>
      <c r="H1243" s="240">
        <v>0</v>
      </c>
      <c r="I1243" s="240">
        <v>0</v>
      </c>
      <c r="J1243" s="240">
        <v>0.68</v>
      </c>
      <c r="K1243" s="240">
        <v>0.2</v>
      </c>
      <c r="L1243" s="240">
        <v>1.39</v>
      </c>
      <c r="M1243" s="240">
        <v>0.26</v>
      </c>
      <c r="N1243" s="240">
        <v>5.59</v>
      </c>
      <c r="O1243" s="240">
        <v>4.0999999999999996</v>
      </c>
      <c r="P1243" s="240">
        <v>63.34</v>
      </c>
      <c r="Q1243" s="240">
        <v>81.12</v>
      </c>
      <c r="R1243" s="240">
        <v>269.76</v>
      </c>
      <c r="S1243" s="240">
        <v>413.05</v>
      </c>
      <c r="T1243" s="240">
        <v>461.27</v>
      </c>
      <c r="U1243" s="240">
        <v>455.13</v>
      </c>
      <c r="V1243" s="240">
        <v>297.36</v>
      </c>
      <c r="W1243" s="240">
        <v>131.56</v>
      </c>
      <c r="X1243" s="240">
        <v>42.32</v>
      </c>
      <c r="Y1243" s="240">
        <v>14.27</v>
      </c>
      <c r="Z1243" s="240">
        <v>9.9700000000000006</v>
      </c>
      <c r="AA1243" s="248">
        <v>9.18</v>
      </c>
      <c r="AB1243" s="93"/>
    </row>
    <row r="1244" spans="1:28" ht="19.5" customHeight="1" x14ac:dyDescent="0.15">
      <c r="A1244" s="194"/>
      <c r="B1244" s="198"/>
      <c r="C1244" s="198"/>
      <c r="D1244" s="198"/>
      <c r="E1244" s="189" t="s">
        <v>150</v>
      </c>
      <c r="F1244" s="240">
        <v>556.53300000000002</v>
      </c>
      <c r="G1244" s="240">
        <v>0</v>
      </c>
      <c r="H1244" s="240">
        <v>0</v>
      </c>
      <c r="I1244" s="240">
        <v>0</v>
      </c>
      <c r="J1244" s="240">
        <v>4.7E-2</v>
      </c>
      <c r="K1244" s="240">
        <v>0.02</v>
      </c>
      <c r="L1244" s="240">
        <v>0.16600000000000001</v>
      </c>
      <c r="M1244" s="240">
        <v>3.5999999999999997E-2</v>
      </c>
      <c r="N1244" s="240">
        <v>0.89500000000000002</v>
      </c>
      <c r="O1244" s="240">
        <v>0.73599999999999999</v>
      </c>
      <c r="P1244" s="240">
        <v>12.657999999999999</v>
      </c>
      <c r="Q1244" s="240">
        <v>17.077999999999999</v>
      </c>
      <c r="R1244" s="240">
        <v>61.99</v>
      </c>
      <c r="S1244" s="240">
        <v>98.974000000000004</v>
      </c>
      <c r="T1244" s="240">
        <v>115.51300000000001</v>
      </c>
      <c r="U1244" s="240">
        <v>118.14100000000001</v>
      </c>
      <c r="V1244" s="240">
        <v>77.2740000000001</v>
      </c>
      <c r="W1244" s="240">
        <v>33.462000000000003</v>
      </c>
      <c r="X1244" s="240">
        <v>11.006</v>
      </c>
      <c r="Y1244" s="240">
        <v>3.7130000000000001</v>
      </c>
      <c r="Z1244" s="240">
        <v>2.5920000000000001</v>
      </c>
      <c r="AA1244" s="248">
        <v>2.2320000000000002</v>
      </c>
      <c r="AB1244" s="93"/>
    </row>
    <row r="1245" spans="1:28" ht="19.5" customHeight="1" x14ac:dyDescent="0.15">
      <c r="A1245" s="194"/>
      <c r="B1245" s="198" t="s">
        <v>65</v>
      </c>
      <c r="C1245" s="198" t="s">
        <v>159</v>
      </c>
      <c r="D1245" s="189" t="s">
        <v>160</v>
      </c>
      <c r="E1245" s="189" t="s">
        <v>184</v>
      </c>
      <c r="F1245" s="240">
        <v>0</v>
      </c>
      <c r="G1245" s="240">
        <v>0</v>
      </c>
      <c r="H1245" s="240">
        <v>0</v>
      </c>
      <c r="I1245" s="240">
        <v>0</v>
      </c>
      <c r="J1245" s="240">
        <v>0</v>
      </c>
      <c r="K1245" s="240">
        <v>0</v>
      </c>
      <c r="L1245" s="240">
        <v>0</v>
      </c>
      <c r="M1245" s="240">
        <v>0</v>
      </c>
      <c r="N1245" s="240">
        <v>0</v>
      </c>
      <c r="O1245" s="240">
        <v>0</v>
      </c>
      <c r="P1245" s="240">
        <v>0</v>
      </c>
      <c r="Q1245" s="240">
        <v>0</v>
      </c>
      <c r="R1245" s="240">
        <v>0</v>
      </c>
      <c r="S1245" s="240">
        <v>0</v>
      </c>
      <c r="T1245" s="240">
        <v>0</v>
      </c>
      <c r="U1245" s="240">
        <v>0</v>
      </c>
      <c r="V1245" s="240">
        <v>0</v>
      </c>
      <c r="W1245" s="240">
        <v>0</v>
      </c>
      <c r="X1245" s="240">
        <v>0</v>
      </c>
      <c r="Y1245" s="240">
        <v>0</v>
      </c>
      <c r="Z1245" s="240">
        <v>0</v>
      </c>
      <c r="AA1245" s="248">
        <v>0</v>
      </c>
      <c r="AB1245" s="93"/>
    </row>
    <row r="1246" spans="1:28" ht="19.5" customHeight="1" x14ac:dyDescent="0.15">
      <c r="A1246" s="194"/>
      <c r="B1246" s="198"/>
      <c r="C1246" s="198"/>
      <c r="D1246" s="198"/>
      <c r="E1246" s="189" t="s">
        <v>150</v>
      </c>
      <c r="F1246" s="240">
        <v>0</v>
      </c>
      <c r="G1246" s="240">
        <v>0</v>
      </c>
      <c r="H1246" s="240">
        <v>0</v>
      </c>
      <c r="I1246" s="240">
        <v>0</v>
      </c>
      <c r="J1246" s="240">
        <v>0</v>
      </c>
      <c r="K1246" s="240">
        <v>0</v>
      </c>
      <c r="L1246" s="240">
        <v>0</v>
      </c>
      <c r="M1246" s="240">
        <v>0</v>
      </c>
      <c r="N1246" s="240">
        <v>0</v>
      </c>
      <c r="O1246" s="240">
        <v>0</v>
      </c>
      <c r="P1246" s="240">
        <v>0</v>
      </c>
      <c r="Q1246" s="240">
        <v>0</v>
      </c>
      <c r="R1246" s="240">
        <v>0</v>
      </c>
      <c r="S1246" s="240">
        <v>0</v>
      </c>
      <c r="T1246" s="240">
        <v>0</v>
      </c>
      <c r="U1246" s="240">
        <v>0</v>
      </c>
      <c r="V1246" s="240">
        <v>0</v>
      </c>
      <c r="W1246" s="240">
        <v>0</v>
      </c>
      <c r="X1246" s="240">
        <v>0</v>
      </c>
      <c r="Y1246" s="240">
        <v>0</v>
      </c>
      <c r="Z1246" s="240">
        <v>0</v>
      </c>
      <c r="AA1246" s="248">
        <v>0</v>
      </c>
      <c r="AB1246" s="93"/>
    </row>
    <row r="1247" spans="1:28" ht="19.5" customHeight="1" x14ac:dyDescent="0.15">
      <c r="A1247" s="194" t="s">
        <v>85</v>
      </c>
      <c r="B1247" s="198"/>
      <c r="C1247" s="198"/>
      <c r="D1247" s="189" t="s">
        <v>166</v>
      </c>
      <c r="E1247" s="189" t="s">
        <v>184</v>
      </c>
      <c r="F1247" s="240">
        <v>33.35</v>
      </c>
      <c r="G1247" s="240">
        <v>0</v>
      </c>
      <c r="H1247" s="240">
        <v>0</v>
      </c>
      <c r="I1247" s="240">
        <v>0</v>
      </c>
      <c r="J1247" s="240">
        <v>0</v>
      </c>
      <c r="K1247" s="240">
        <v>0</v>
      </c>
      <c r="L1247" s="240">
        <v>0</v>
      </c>
      <c r="M1247" s="240">
        <v>0</v>
      </c>
      <c r="N1247" s="240">
        <v>0</v>
      </c>
      <c r="O1247" s="240">
        <v>0</v>
      </c>
      <c r="P1247" s="240">
        <v>0</v>
      </c>
      <c r="Q1247" s="240">
        <v>0</v>
      </c>
      <c r="R1247" s="240">
        <v>0.62</v>
      </c>
      <c r="S1247" s="240">
        <v>1.1399999999999999</v>
      </c>
      <c r="T1247" s="240">
        <v>0</v>
      </c>
      <c r="U1247" s="240">
        <v>0</v>
      </c>
      <c r="V1247" s="240">
        <v>4.97</v>
      </c>
      <c r="W1247" s="240">
        <v>0</v>
      </c>
      <c r="X1247" s="240">
        <v>0</v>
      </c>
      <c r="Y1247" s="240">
        <v>0.5</v>
      </c>
      <c r="Z1247" s="240">
        <v>2.27</v>
      </c>
      <c r="AA1247" s="248">
        <v>23.85</v>
      </c>
      <c r="AB1247" s="93"/>
    </row>
    <row r="1248" spans="1:28" ht="19.5" customHeight="1" x14ac:dyDescent="0.15">
      <c r="A1248" s="194"/>
      <c r="B1248" s="198"/>
      <c r="C1248" s="198" t="s">
        <v>162</v>
      </c>
      <c r="D1248" s="198"/>
      <c r="E1248" s="189" t="s">
        <v>150</v>
      </c>
      <c r="F1248" s="240">
        <v>9.2249999999999996</v>
      </c>
      <c r="G1248" s="240">
        <v>0</v>
      </c>
      <c r="H1248" s="240">
        <v>0</v>
      </c>
      <c r="I1248" s="240">
        <v>0</v>
      </c>
      <c r="J1248" s="240">
        <v>0</v>
      </c>
      <c r="K1248" s="240">
        <v>0</v>
      </c>
      <c r="L1248" s="240">
        <v>0</v>
      </c>
      <c r="M1248" s="240">
        <v>0</v>
      </c>
      <c r="N1248" s="240">
        <v>0</v>
      </c>
      <c r="O1248" s="240">
        <v>0</v>
      </c>
      <c r="P1248" s="240">
        <v>0</v>
      </c>
      <c r="Q1248" s="240">
        <v>0</v>
      </c>
      <c r="R1248" s="240">
        <v>0.11899999999999999</v>
      </c>
      <c r="S1248" s="240">
        <v>0.26</v>
      </c>
      <c r="T1248" s="240">
        <v>0</v>
      </c>
      <c r="U1248" s="240">
        <v>0</v>
      </c>
      <c r="V1248" s="240">
        <v>1.4419999999999999</v>
      </c>
      <c r="W1248" s="240">
        <v>0</v>
      </c>
      <c r="X1248" s="240">
        <v>0</v>
      </c>
      <c r="Y1248" s="240">
        <v>0.14499999999999999</v>
      </c>
      <c r="Z1248" s="240">
        <v>0.66</v>
      </c>
      <c r="AA1248" s="248">
        <v>6.5990000000000002</v>
      </c>
      <c r="AB1248" s="93"/>
    </row>
    <row r="1249" spans="1:28" ht="19.5" customHeight="1" x14ac:dyDescent="0.15">
      <c r="A1249" s="194"/>
      <c r="B1249" s="198" t="s">
        <v>20</v>
      </c>
      <c r="C1249" s="198"/>
      <c r="D1249" s="189" t="s">
        <v>164</v>
      </c>
      <c r="E1249" s="189" t="s">
        <v>184</v>
      </c>
      <c r="F1249" s="240">
        <v>0</v>
      </c>
      <c r="G1249" s="240">
        <v>0</v>
      </c>
      <c r="H1249" s="240">
        <v>0</v>
      </c>
      <c r="I1249" s="240">
        <v>0</v>
      </c>
      <c r="J1249" s="240">
        <v>0</v>
      </c>
      <c r="K1249" s="240">
        <v>0</v>
      </c>
      <c r="L1249" s="240">
        <v>0</v>
      </c>
      <c r="M1249" s="240">
        <v>0</v>
      </c>
      <c r="N1249" s="240">
        <v>0</v>
      </c>
      <c r="O1249" s="240">
        <v>0</v>
      </c>
      <c r="P1249" s="240">
        <v>0</v>
      </c>
      <c r="Q1249" s="240">
        <v>0</v>
      </c>
      <c r="R1249" s="240">
        <v>0</v>
      </c>
      <c r="S1249" s="240">
        <v>0</v>
      </c>
      <c r="T1249" s="240">
        <v>0</v>
      </c>
      <c r="U1249" s="240">
        <v>0</v>
      </c>
      <c r="V1249" s="240">
        <v>0</v>
      </c>
      <c r="W1249" s="240">
        <v>0</v>
      </c>
      <c r="X1249" s="240">
        <v>0</v>
      </c>
      <c r="Y1249" s="240">
        <v>0</v>
      </c>
      <c r="Z1249" s="240">
        <v>0</v>
      </c>
      <c r="AA1249" s="248">
        <v>0</v>
      </c>
      <c r="AB1249" s="93"/>
    </row>
    <row r="1250" spans="1:28" ht="19.5" customHeight="1" x14ac:dyDescent="0.15">
      <c r="A1250" s="194"/>
      <c r="B1250" s="198"/>
      <c r="C1250" s="198"/>
      <c r="D1250" s="198"/>
      <c r="E1250" s="189" t="s">
        <v>150</v>
      </c>
      <c r="F1250" s="240">
        <v>0</v>
      </c>
      <c r="G1250" s="240">
        <v>0</v>
      </c>
      <c r="H1250" s="240">
        <v>0</v>
      </c>
      <c r="I1250" s="240">
        <v>0</v>
      </c>
      <c r="J1250" s="240">
        <v>0</v>
      </c>
      <c r="K1250" s="240">
        <v>0</v>
      </c>
      <c r="L1250" s="240">
        <v>0</v>
      </c>
      <c r="M1250" s="240">
        <v>0</v>
      </c>
      <c r="N1250" s="240">
        <v>0</v>
      </c>
      <c r="O1250" s="240">
        <v>0</v>
      </c>
      <c r="P1250" s="240">
        <v>0</v>
      </c>
      <c r="Q1250" s="240">
        <v>0</v>
      </c>
      <c r="R1250" s="240">
        <v>0</v>
      </c>
      <c r="S1250" s="240">
        <v>0</v>
      </c>
      <c r="T1250" s="240">
        <v>0</v>
      </c>
      <c r="U1250" s="240">
        <v>0</v>
      </c>
      <c r="V1250" s="240">
        <v>0</v>
      </c>
      <c r="W1250" s="240">
        <v>0</v>
      </c>
      <c r="X1250" s="240">
        <v>0</v>
      </c>
      <c r="Y1250" s="240">
        <v>0</v>
      </c>
      <c r="Z1250" s="240">
        <v>0</v>
      </c>
      <c r="AA1250" s="248">
        <v>0</v>
      </c>
      <c r="AB1250" s="93"/>
    </row>
    <row r="1251" spans="1:28" ht="19.5" customHeight="1" x14ac:dyDescent="0.15">
      <c r="A1251" s="194"/>
      <c r="B1251" s="197"/>
      <c r="C1251" s="193" t="s">
        <v>165</v>
      </c>
      <c r="D1251" s="188"/>
      <c r="E1251" s="189" t="s">
        <v>184</v>
      </c>
      <c r="F1251" s="240">
        <v>12150.32</v>
      </c>
      <c r="G1251" s="240">
        <v>0</v>
      </c>
      <c r="H1251" s="240">
        <v>983.63</v>
      </c>
      <c r="I1251" s="240">
        <v>13.48</v>
      </c>
      <c r="J1251" s="240">
        <v>146.63</v>
      </c>
      <c r="K1251" s="240">
        <v>274.63</v>
      </c>
      <c r="L1251" s="240">
        <v>312.75</v>
      </c>
      <c r="M1251" s="240">
        <v>183.18</v>
      </c>
      <c r="N1251" s="240">
        <v>421.17</v>
      </c>
      <c r="O1251" s="240">
        <v>112.72</v>
      </c>
      <c r="P1251" s="240">
        <v>293.63</v>
      </c>
      <c r="Q1251" s="240">
        <v>415.87</v>
      </c>
      <c r="R1251" s="240">
        <v>903.15</v>
      </c>
      <c r="S1251" s="240">
        <v>1602.13</v>
      </c>
      <c r="T1251" s="240">
        <v>2045.2</v>
      </c>
      <c r="U1251" s="240">
        <v>1910.68</v>
      </c>
      <c r="V1251" s="240">
        <v>1144.02</v>
      </c>
      <c r="W1251" s="240">
        <v>361.03</v>
      </c>
      <c r="X1251" s="240">
        <v>157.30000000000001</v>
      </c>
      <c r="Y1251" s="240">
        <v>200.82</v>
      </c>
      <c r="Z1251" s="240">
        <v>139.06</v>
      </c>
      <c r="AA1251" s="248">
        <v>529.24</v>
      </c>
      <c r="AB1251" s="93"/>
    </row>
    <row r="1252" spans="1:28" ht="19.5" customHeight="1" thickBot="1" x14ac:dyDescent="0.2">
      <c r="A1252" s="199"/>
      <c r="B1252" s="200"/>
      <c r="C1252" s="200"/>
      <c r="D1252" s="201"/>
      <c r="E1252" s="202" t="s">
        <v>150</v>
      </c>
      <c r="F1252" s="240">
        <v>1545.1279999999999</v>
      </c>
      <c r="G1252" s="251">
        <v>0</v>
      </c>
      <c r="H1252" s="250">
        <v>9.9539999999998994</v>
      </c>
      <c r="I1252" s="250">
        <v>0.33</v>
      </c>
      <c r="J1252" s="250">
        <v>7.4189999999999898</v>
      </c>
      <c r="K1252" s="250">
        <v>19.111000000000001</v>
      </c>
      <c r="L1252" s="250">
        <v>28.065999999999999</v>
      </c>
      <c r="M1252" s="250">
        <v>18.309000000000001</v>
      </c>
      <c r="N1252" s="250">
        <v>46.302999999999997</v>
      </c>
      <c r="O1252" s="250">
        <v>13.362</v>
      </c>
      <c r="P1252" s="250">
        <v>38.180999999999997</v>
      </c>
      <c r="Q1252" s="250">
        <v>55.951000000000001</v>
      </c>
      <c r="R1252" s="250">
        <v>129.47600000000099</v>
      </c>
      <c r="S1252" s="250">
        <v>231.094999999999</v>
      </c>
      <c r="T1252" s="250">
        <v>296.420999999998</v>
      </c>
      <c r="U1252" s="250">
        <v>280.10500000000002</v>
      </c>
      <c r="V1252" s="250">
        <v>167.58199999999999</v>
      </c>
      <c r="W1252" s="250">
        <v>52.569000000000003</v>
      </c>
      <c r="X1252" s="250">
        <v>23.122</v>
      </c>
      <c r="Y1252" s="250">
        <v>29.53</v>
      </c>
      <c r="Z1252" s="250">
        <v>20.442</v>
      </c>
      <c r="AA1252" s="249">
        <v>77.800000000000097</v>
      </c>
      <c r="AB1252" s="93"/>
    </row>
    <row r="1253" spans="1:28" ht="19.5" customHeight="1" x14ac:dyDescent="0.15">
      <c r="A1253" s="391" t="s">
        <v>119</v>
      </c>
      <c r="B1253" s="394" t="s">
        <v>120</v>
      </c>
      <c r="C1253" s="395"/>
      <c r="D1253" s="396"/>
      <c r="E1253" s="198" t="s">
        <v>184</v>
      </c>
      <c r="F1253" s="248">
        <v>972.78</v>
      </c>
    </row>
    <row r="1254" spans="1:28" ht="19.5" customHeight="1" x14ac:dyDescent="0.15">
      <c r="A1254" s="392"/>
      <c r="B1254" s="397" t="s">
        <v>206</v>
      </c>
      <c r="C1254" s="398"/>
      <c r="D1254" s="399"/>
      <c r="E1254" s="189" t="s">
        <v>184</v>
      </c>
      <c r="F1254" s="248">
        <v>720.14</v>
      </c>
    </row>
    <row r="1255" spans="1:28" ht="19.5" customHeight="1" x14ac:dyDescent="0.15">
      <c r="A1255" s="393"/>
      <c r="B1255" s="397" t="s">
        <v>207</v>
      </c>
      <c r="C1255" s="398"/>
      <c r="D1255" s="399"/>
      <c r="E1255" s="189" t="s">
        <v>184</v>
      </c>
      <c r="F1255" s="248">
        <v>252.64</v>
      </c>
    </row>
    <row r="1256" spans="1:28" ht="19.5" customHeight="1" thickBot="1" x14ac:dyDescent="0.2">
      <c r="A1256" s="400" t="s">
        <v>205</v>
      </c>
      <c r="B1256" s="401"/>
      <c r="C1256" s="401"/>
      <c r="D1256" s="402"/>
      <c r="E1256" s="203" t="s">
        <v>184</v>
      </c>
      <c r="F1256" s="247">
        <v>262.92</v>
      </c>
    </row>
    <row r="1258" spans="1:28" ht="19.5" customHeight="1" x14ac:dyDescent="0.15">
      <c r="A1258" s="88" t="s">
        <v>387</v>
      </c>
      <c r="F1258" s="261" t="s">
        <v>515</v>
      </c>
    </row>
    <row r="1259" spans="1:28" ht="19.5" customHeight="1" thickBot="1" x14ac:dyDescent="0.2">
      <c r="A1259" s="388" t="s">
        <v>28</v>
      </c>
      <c r="B1259" s="390"/>
      <c r="C1259" s="390"/>
      <c r="D1259" s="390"/>
      <c r="E1259" s="390"/>
      <c r="F1259" s="390"/>
      <c r="G1259" s="390"/>
      <c r="H1259" s="390"/>
      <c r="I1259" s="390"/>
      <c r="J1259" s="390"/>
      <c r="K1259" s="390"/>
      <c r="L1259" s="390"/>
      <c r="M1259" s="390"/>
      <c r="N1259" s="390"/>
      <c r="O1259" s="390"/>
      <c r="P1259" s="390"/>
      <c r="Q1259" s="390"/>
      <c r="R1259" s="390"/>
      <c r="S1259" s="390"/>
      <c r="T1259" s="390"/>
      <c r="U1259" s="390"/>
      <c r="V1259" s="390"/>
      <c r="W1259" s="390"/>
      <c r="X1259" s="390"/>
      <c r="Y1259" s="390"/>
      <c r="Z1259" s="390"/>
      <c r="AA1259" s="390"/>
    </row>
    <row r="1260" spans="1:28" ht="19.5" customHeight="1" x14ac:dyDescent="0.15">
      <c r="A1260" s="185" t="s">
        <v>180</v>
      </c>
      <c r="B1260" s="186"/>
      <c r="C1260" s="186"/>
      <c r="D1260" s="186"/>
      <c r="E1260" s="186"/>
      <c r="F1260" s="90" t="s">
        <v>181</v>
      </c>
      <c r="G1260" s="91"/>
      <c r="H1260" s="91"/>
      <c r="I1260" s="91"/>
      <c r="J1260" s="91"/>
      <c r="K1260" s="91"/>
      <c r="L1260" s="91"/>
      <c r="M1260" s="91"/>
      <c r="N1260" s="91"/>
      <c r="O1260" s="91"/>
      <c r="P1260" s="91"/>
      <c r="Q1260" s="260"/>
      <c r="R1260" s="92"/>
      <c r="S1260" s="91"/>
      <c r="T1260" s="91"/>
      <c r="U1260" s="91"/>
      <c r="V1260" s="91"/>
      <c r="W1260" s="91"/>
      <c r="X1260" s="91"/>
      <c r="Y1260" s="91"/>
      <c r="Z1260" s="91"/>
      <c r="AA1260" s="259" t="s">
        <v>182</v>
      </c>
      <c r="AB1260" s="93"/>
    </row>
    <row r="1261" spans="1:28" ht="19.5" customHeight="1" x14ac:dyDescent="0.15">
      <c r="A1261" s="187" t="s">
        <v>183</v>
      </c>
      <c r="B1261" s="188"/>
      <c r="C1261" s="188"/>
      <c r="D1261" s="188"/>
      <c r="E1261" s="189" t="s">
        <v>184</v>
      </c>
      <c r="F1261" s="240">
        <v>12592.54</v>
      </c>
      <c r="G1261" s="256" t="s">
        <v>185</v>
      </c>
      <c r="H1261" s="256" t="s">
        <v>186</v>
      </c>
      <c r="I1261" s="256" t="s">
        <v>187</v>
      </c>
      <c r="J1261" s="256" t="s">
        <v>188</v>
      </c>
      <c r="K1261" s="256" t="s">
        <v>228</v>
      </c>
      <c r="L1261" s="256" t="s">
        <v>229</v>
      </c>
      <c r="M1261" s="256" t="s">
        <v>230</v>
      </c>
      <c r="N1261" s="256" t="s">
        <v>231</v>
      </c>
      <c r="O1261" s="256" t="s">
        <v>232</v>
      </c>
      <c r="P1261" s="256" t="s">
        <v>233</v>
      </c>
      <c r="Q1261" s="258" t="s">
        <v>234</v>
      </c>
      <c r="R1261" s="257" t="s">
        <v>235</v>
      </c>
      <c r="S1261" s="256" t="s">
        <v>236</v>
      </c>
      <c r="T1261" s="256" t="s">
        <v>237</v>
      </c>
      <c r="U1261" s="256" t="s">
        <v>238</v>
      </c>
      <c r="V1261" s="256" t="s">
        <v>239</v>
      </c>
      <c r="W1261" s="256" t="s">
        <v>42</v>
      </c>
      <c r="X1261" s="256" t="s">
        <v>147</v>
      </c>
      <c r="Y1261" s="256" t="s">
        <v>148</v>
      </c>
      <c r="Z1261" s="256" t="s">
        <v>149</v>
      </c>
      <c r="AA1261" s="253"/>
      <c r="AB1261" s="93"/>
    </row>
    <row r="1262" spans="1:28" ht="19.5" customHeight="1" x14ac:dyDescent="0.15">
      <c r="A1262" s="190"/>
      <c r="B1262" s="191"/>
      <c r="C1262" s="191"/>
      <c r="D1262" s="191"/>
      <c r="E1262" s="189" t="s">
        <v>150</v>
      </c>
      <c r="F1262" s="240">
        <v>2589.0749999999998</v>
      </c>
      <c r="G1262" s="254"/>
      <c r="H1262" s="254"/>
      <c r="I1262" s="254"/>
      <c r="J1262" s="254"/>
      <c r="K1262" s="254"/>
      <c r="L1262" s="254"/>
      <c r="M1262" s="254"/>
      <c r="N1262" s="254"/>
      <c r="O1262" s="254"/>
      <c r="P1262" s="254"/>
      <c r="Q1262" s="255"/>
      <c r="R1262" s="94"/>
      <c r="S1262" s="254"/>
      <c r="T1262" s="254"/>
      <c r="U1262" s="254"/>
      <c r="V1262" s="254"/>
      <c r="W1262" s="254"/>
      <c r="X1262" s="254"/>
      <c r="Y1262" s="254"/>
      <c r="Z1262" s="254"/>
      <c r="AA1262" s="253" t="s">
        <v>151</v>
      </c>
      <c r="AB1262" s="93"/>
    </row>
    <row r="1263" spans="1:28" ht="19.5" customHeight="1" x14ac:dyDescent="0.15">
      <c r="A1263" s="192"/>
      <c r="B1263" s="193" t="s">
        <v>152</v>
      </c>
      <c r="C1263" s="188"/>
      <c r="D1263" s="188"/>
      <c r="E1263" s="189" t="s">
        <v>184</v>
      </c>
      <c r="F1263" s="240">
        <v>12139.4</v>
      </c>
      <c r="G1263" s="240">
        <v>5.92</v>
      </c>
      <c r="H1263" s="240">
        <v>167.26</v>
      </c>
      <c r="I1263" s="240">
        <v>292.70999999999998</v>
      </c>
      <c r="J1263" s="240">
        <v>233.34</v>
      </c>
      <c r="K1263" s="240">
        <v>389.75</v>
      </c>
      <c r="L1263" s="240">
        <v>628.88</v>
      </c>
      <c r="M1263" s="240">
        <v>463.08</v>
      </c>
      <c r="N1263" s="240">
        <v>844.76</v>
      </c>
      <c r="O1263" s="240">
        <v>1056.56</v>
      </c>
      <c r="P1263" s="240">
        <v>1124.98</v>
      </c>
      <c r="Q1263" s="240">
        <v>626.77</v>
      </c>
      <c r="R1263" s="240">
        <v>654.38</v>
      </c>
      <c r="S1263" s="240">
        <v>1031.1600000000001</v>
      </c>
      <c r="T1263" s="240">
        <v>1638.33</v>
      </c>
      <c r="U1263" s="240">
        <v>1348.01</v>
      </c>
      <c r="V1263" s="240">
        <v>728.99</v>
      </c>
      <c r="W1263" s="240">
        <v>479.85</v>
      </c>
      <c r="X1263" s="240">
        <v>114.53</v>
      </c>
      <c r="Y1263" s="240">
        <v>69.31</v>
      </c>
      <c r="Z1263" s="240">
        <v>92.02</v>
      </c>
      <c r="AA1263" s="248">
        <v>148.81</v>
      </c>
      <c r="AB1263" s="93"/>
    </row>
    <row r="1264" spans="1:28" ht="19.5" customHeight="1" x14ac:dyDescent="0.15">
      <c r="A1264" s="194"/>
      <c r="B1264" s="195"/>
      <c r="C1264" s="191"/>
      <c r="D1264" s="191"/>
      <c r="E1264" s="189" t="s">
        <v>150</v>
      </c>
      <c r="F1264" s="240">
        <v>2589.0749999999998</v>
      </c>
      <c r="G1264" s="240">
        <v>0</v>
      </c>
      <c r="H1264" s="240">
        <v>0.89300000000000002</v>
      </c>
      <c r="I1264" s="240">
        <v>2.7919999999999998</v>
      </c>
      <c r="J1264" s="240">
        <v>6.8579999999999899</v>
      </c>
      <c r="K1264" s="240">
        <v>39.122</v>
      </c>
      <c r="L1264" s="240">
        <v>111.367</v>
      </c>
      <c r="M1264" s="240">
        <v>95.980999999999995</v>
      </c>
      <c r="N1264" s="240">
        <v>204.55799999999999</v>
      </c>
      <c r="O1264" s="240">
        <v>295.33100000000002</v>
      </c>
      <c r="P1264" s="240">
        <v>277.80799999999999</v>
      </c>
      <c r="Q1264" s="240">
        <v>187.75</v>
      </c>
      <c r="R1264" s="240">
        <v>163.494</v>
      </c>
      <c r="S1264" s="240">
        <v>236.84399999999999</v>
      </c>
      <c r="T1264" s="240">
        <v>338.43400000000003</v>
      </c>
      <c r="U1264" s="240">
        <v>263.94900000000001</v>
      </c>
      <c r="V1264" s="240">
        <v>148.261</v>
      </c>
      <c r="W1264" s="240">
        <v>100.486</v>
      </c>
      <c r="X1264" s="240">
        <v>30.12</v>
      </c>
      <c r="Y1264" s="240">
        <v>17.84</v>
      </c>
      <c r="Z1264" s="240">
        <v>25.071000000000002</v>
      </c>
      <c r="AA1264" s="248">
        <v>42.116</v>
      </c>
      <c r="AB1264" s="93"/>
    </row>
    <row r="1265" spans="1:28" ht="19.5" customHeight="1" x14ac:dyDescent="0.15">
      <c r="A1265" s="194"/>
      <c r="B1265" s="196"/>
      <c r="C1265" s="193" t="s">
        <v>152</v>
      </c>
      <c r="D1265" s="188"/>
      <c r="E1265" s="189" t="s">
        <v>184</v>
      </c>
      <c r="F1265" s="240">
        <v>6435.29</v>
      </c>
      <c r="G1265" s="240">
        <v>5.92</v>
      </c>
      <c r="H1265" s="240">
        <v>77.900000000000006</v>
      </c>
      <c r="I1265" s="240">
        <v>204.01</v>
      </c>
      <c r="J1265" s="240">
        <v>193.53</v>
      </c>
      <c r="K1265" s="240">
        <v>353.45</v>
      </c>
      <c r="L1265" s="240">
        <v>571.89</v>
      </c>
      <c r="M1265" s="240">
        <v>367.56</v>
      </c>
      <c r="N1265" s="240">
        <v>659.16</v>
      </c>
      <c r="O1265" s="240">
        <v>935.7</v>
      </c>
      <c r="P1265" s="240">
        <v>803.39</v>
      </c>
      <c r="Q1265" s="240">
        <v>517.82000000000005</v>
      </c>
      <c r="R1265" s="240">
        <v>384.69</v>
      </c>
      <c r="S1265" s="240">
        <v>460</v>
      </c>
      <c r="T1265" s="240">
        <v>387.99</v>
      </c>
      <c r="U1265" s="240">
        <v>204.55</v>
      </c>
      <c r="V1265" s="240">
        <v>133.08000000000001</v>
      </c>
      <c r="W1265" s="240">
        <v>108.04</v>
      </c>
      <c r="X1265" s="240">
        <v>24.92</v>
      </c>
      <c r="Y1265" s="240">
        <v>11.87</v>
      </c>
      <c r="Z1265" s="240">
        <v>11.81</v>
      </c>
      <c r="AA1265" s="248">
        <v>18.010000000000002</v>
      </c>
      <c r="AB1265" s="93"/>
    </row>
    <row r="1266" spans="1:28" ht="19.5" customHeight="1" x14ac:dyDescent="0.15">
      <c r="A1266" s="194"/>
      <c r="B1266" s="197"/>
      <c r="C1266" s="197"/>
      <c r="D1266" s="191"/>
      <c r="E1266" s="189" t="s">
        <v>150</v>
      </c>
      <c r="F1266" s="240">
        <v>1666.9069999999999</v>
      </c>
      <c r="G1266" s="240">
        <v>0</v>
      </c>
      <c r="H1266" s="240">
        <v>0</v>
      </c>
      <c r="I1266" s="240">
        <v>0.56100000000000005</v>
      </c>
      <c r="J1266" s="240">
        <v>4.8549999999999898</v>
      </c>
      <c r="K1266" s="240">
        <v>36.581000000000003</v>
      </c>
      <c r="L1266" s="240">
        <v>106.29</v>
      </c>
      <c r="M1266" s="240">
        <v>86.436999999999998</v>
      </c>
      <c r="N1266" s="240">
        <v>182.36</v>
      </c>
      <c r="O1266" s="240">
        <v>280.30500000000001</v>
      </c>
      <c r="P1266" s="240">
        <v>235.483</v>
      </c>
      <c r="Q1266" s="240">
        <v>171.386</v>
      </c>
      <c r="R1266" s="240">
        <v>120.559</v>
      </c>
      <c r="S1266" s="240">
        <v>141.077</v>
      </c>
      <c r="T1266" s="240">
        <v>126.10599999999999</v>
      </c>
      <c r="U1266" s="240">
        <v>68.457999999999998</v>
      </c>
      <c r="V1266" s="240">
        <v>46.734999999999999</v>
      </c>
      <c r="W1266" s="240">
        <v>36.89</v>
      </c>
      <c r="X1266" s="240">
        <v>9.5559999999999992</v>
      </c>
      <c r="Y1266" s="240">
        <v>4.1239999999999997</v>
      </c>
      <c r="Z1266" s="240">
        <v>3.3969999999999998</v>
      </c>
      <c r="AA1266" s="248">
        <v>5.7469999999999999</v>
      </c>
      <c r="AB1266" s="93"/>
    </row>
    <row r="1267" spans="1:28" ht="19.5" customHeight="1" x14ac:dyDescent="0.15">
      <c r="A1267" s="194"/>
      <c r="B1267" s="198"/>
      <c r="C1267" s="189"/>
      <c r="D1267" s="189" t="s">
        <v>153</v>
      </c>
      <c r="E1267" s="189" t="s">
        <v>184</v>
      </c>
      <c r="F1267" s="240">
        <v>6295.91</v>
      </c>
      <c r="G1267" s="240">
        <v>5.63</v>
      </c>
      <c r="H1267" s="240">
        <v>77.900000000000006</v>
      </c>
      <c r="I1267" s="240">
        <v>196.63</v>
      </c>
      <c r="J1267" s="240">
        <v>191.84</v>
      </c>
      <c r="K1267" s="240">
        <v>353.09</v>
      </c>
      <c r="L1267" s="240">
        <v>571.33000000000004</v>
      </c>
      <c r="M1267" s="240">
        <v>366.47</v>
      </c>
      <c r="N1267" s="240">
        <v>657.58</v>
      </c>
      <c r="O1267" s="240">
        <v>933.98</v>
      </c>
      <c r="P1267" s="240">
        <v>800.74</v>
      </c>
      <c r="Q1267" s="240">
        <v>515.51</v>
      </c>
      <c r="R1267" s="240">
        <v>383.49</v>
      </c>
      <c r="S1267" s="240">
        <v>443.12</v>
      </c>
      <c r="T1267" s="240">
        <v>345.09</v>
      </c>
      <c r="U1267" s="240">
        <v>170.63</v>
      </c>
      <c r="V1267" s="240">
        <v>120.66</v>
      </c>
      <c r="W1267" s="240">
        <v>98.12</v>
      </c>
      <c r="X1267" s="240">
        <v>24.92</v>
      </c>
      <c r="Y1267" s="240">
        <v>11.87</v>
      </c>
      <c r="Z1267" s="240">
        <v>9.3000000000000007</v>
      </c>
      <c r="AA1267" s="248">
        <v>18.010000000000002</v>
      </c>
      <c r="AB1267" s="93"/>
    </row>
    <row r="1268" spans="1:28" ht="19.5" customHeight="1" x14ac:dyDescent="0.15">
      <c r="A1268" s="194"/>
      <c r="B1268" s="198" t="s">
        <v>154</v>
      </c>
      <c r="C1268" s="198"/>
      <c r="D1268" s="198"/>
      <c r="E1268" s="189" t="s">
        <v>150</v>
      </c>
      <c r="F1268" s="240">
        <v>1652.498</v>
      </c>
      <c r="G1268" s="240">
        <v>0</v>
      </c>
      <c r="H1268" s="240">
        <v>0</v>
      </c>
      <c r="I1268" s="240">
        <v>0.377</v>
      </c>
      <c r="J1268" s="240">
        <v>4.7799999999999896</v>
      </c>
      <c r="K1268" s="240">
        <v>36.558999999999997</v>
      </c>
      <c r="L1268" s="240">
        <v>106.22</v>
      </c>
      <c r="M1268" s="240">
        <v>86.341999999999999</v>
      </c>
      <c r="N1268" s="240">
        <v>182.202</v>
      </c>
      <c r="O1268" s="240">
        <v>280.161</v>
      </c>
      <c r="P1268" s="240">
        <v>235.13800000000001</v>
      </c>
      <c r="Q1268" s="240">
        <v>171.06399999999999</v>
      </c>
      <c r="R1268" s="240">
        <v>120.279</v>
      </c>
      <c r="S1268" s="240">
        <v>139.358</v>
      </c>
      <c r="T1268" s="240">
        <v>121.544</v>
      </c>
      <c r="U1268" s="240">
        <v>64.972999999999999</v>
      </c>
      <c r="V1268" s="240">
        <v>45.459000000000003</v>
      </c>
      <c r="W1268" s="240">
        <v>35.585999999999999</v>
      </c>
      <c r="X1268" s="240">
        <v>9.5559999999999992</v>
      </c>
      <c r="Y1268" s="240">
        <v>4.1239999999999997</v>
      </c>
      <c r="Z1268" s="240">
        <v>3.0289999999999999</v>
      </c>
      <c r="AA1268" s="248">
        <v>5.7469999999999999</v>
      </c>
      <c r="AB1268" s="93"/>
    </row>
    <row r="1269" spans="1:28" ht="19.5" customHeight="1" x14ac:dyDescent="0.15">
      <c r="A1269" s="194" t="s">
        <v>155</v>
      </c>
      <c r="B1269" s="198"/>
      <c r="C1269" s="198" t="s">
        <v>10</v>
      </c>
      <c r="D1269" s="189" t="s">
        <v>156</v>
      </c>
      <c r="E1269" s="189" t="s">
        <v>184</v>
      </c>
      <c r="F1269" s="240">
        <v>4563.5600000000004</v>
      </c>
      <c r="G1269" s="240">
        <v>1.73</v>
      </c>
      <c r="H1269" s="240">
        <v>0.59</v>
      </c>
      <c r="I1269" s="240">
        <v>4.4400000000000004</v>
      </c>
      <c r="J1269" s="240">
        <v>22.67</v>
      </c>
      <c r="K1269" s="240">
        <v>183.55</v>
      </c>
      <c r="L1269" s="240">
        <v>479.54</v>
      </c>
      <c r="M1269" s="240">
        <v>320.99</v>
      </c>
      <c r="N1269" s="240">
        <v>621.89</v>
      </c>
      <c r="O1269" s="240">
        <v>829.68</v>
      </c>
      <c r="P1269" s="240">
        <v>589.22</v>
      </c>
      <c r="Q1269" s="240">
        <v>418.52</v>
      </c>
      <c r="R1269" s="240">
        <v>232.13</v>
      </c>
      <c r="S1269" s="240">
        <v>241.6</v>
      </c>
      <c r="T1269" s="240">
        <v>254.27</v>
      </c>
      <c r="U1269" s="240">
        <v>145.16999999999999</v>
      </c>
      <c r="V1269" s="240">
        <v>98.55</v>
      </c>
      <c r="W1269" s="240">
        <v>74.08</v>
      </c>
      <c r="X1269" s="240">
        <v>23.37</v>
      </c>
      <c r="Y1269" s="240">
        <v>7.68</v>
      </c>
      <c r="Z1269" s="240">
        <v>3.5</v>
      </c>
      <c r="AA1269" s="248">
        <v>10.39</v>
      </c>
      <c r="AB1269" s="93"/>
    </row>
    <row r="1270" spans="1:28" ht="19.5" customHeight="1" x14ac:dyDescent="0.15">
      <c r="A1270" s="194"/>
      <c r="B1270" s="198"/>
      <c r="C1270" s="198"/>
      <c r="D1270" s="198"/>
      <c r="E1270" s="189" t="s">
        <v>150</v>
      </c>
      <c r="F1270" s="240">
        <v>1418.654</v>
      </c>
      <c r="G1270" s="240">
        <v>0</v>
      </c>
      <c r="H1270" s="240">
        <v>0</v>
      </c>
      <c r="I1270" s="240">
        <v>0.311</v>
      </c>
      <c r="J1270" s="240">
        <v>2.7189999999999999</v>
      </c>
      <c r="K1270" s="240">
        <v>31.062999999999999</v>
      </c>
      <c r="L1270" s="240">
        <v>100.73</v>
      </c>
      <c r="M1270" s="240">
        <v>80.048000000000002</v>
      </c>
      <c r="N1270" s="240">
        <v>176.625</v>
      </c>
      <c r="O1270" s="240">
        <v>260.60399999999998</v>
      </c>
      <c r="P1270" s="240">
        <v>192.23099999999999</v>
      </c>
      <c r="Q1270" s="240">
        <v>149.77799999999999</v>
      </c>
      <c r="R1270" s="240">
        <v>86.331999999999994</v>
      </c>
      <c r="S1270" s="240">
        <v>92.623999999999995</v>
      </c>
      <c r="T1270" s="240">
        <v>99.782000000000195</v>
      </c>
      <c r="U1270" s="240">
        <v>58.527999999999999</v>
      </c>
      <c r="V1270" s="240">
        <v>39.667000000000002</v>
      </c>
      <c r="W1270" s="240">
        <v>29.721</v>
      </c>
      <c r="X1270" s="240">
        <v>9.1669999999999998</v>
      </c>
      <c r="Y1270" s="240">
        <v>3.1459999999999999</v>
      </c>
      <c r="Z1270" s="240">
        <v>1.4339999999999999</v>
      </c>
      <c r="AA1270" s="248">
        <v>4.1440000000000001</v>
      </c>
      <c r="AB1270" s="93"/>
    </row>
    <row r="1271" spans="1:28" ht="19.5" customHeight="1" x14ac:dyDescent="0.15">
      <c r="A1271" s="194"/>
      <c r="B1271" s="198"/>
      <c r="C1271" s="198"/>
      <c r="D1271" s="189" t="s">
        <v>157</v>
      </c>
      <c r="E1271" s="189" t="s">
        <v>184</v>
      </c>
      <c r="F1271" s="240">
        <v>877.68</v>
      </c>
      <c r="G1271" s="240">
        <v>0</v>
      </c>
      <c r="H1271" s="240">
        <v>0</v>
      </c>
      <c r="I1271" s="240">
        <v>1.1000000000000001</v>
      </c>
      <c r="J1271" s="240">
        <v>0</v>
      </c>
      <c r="K1271" s="240">
        <v>14.53</v>
      </c>
      <c r="L1271" s="240">
        <v>18.07</v>
      </c>
      <c r="M1271" s="240">
        <v>44.39</v>
      </c>
      <c r="N1271" s="240">
        <v>33.979999999999997</v>
      </c>
      <c r="O1271" s="240">
        <v>80.55</v>
      </c>
      <c r="P1271" s="240">
        <v>168.87</v>
      </c>
      <c r="Q1271" s="240">
        <v>91.47</v>
      </c>
      <c r="R1271" s="240">
        <v>136.41</v>
      </c>
      <c r="S1271" s="240">
        <v>169.65</v>
      </c>
      <c r="T1271" s="240">
        <v>66.42</v>
      </c>
      <c r="U1271" s="240">
        <v>21.52</v>
      </c>
      <c r="V1271" s="240">
        <v>16.309999999999999</v>
      </c>
      <c r="W1271" s="240">
        <v>12.16</v>
      </c>
      <c r="X1271" s="240">
        <v>0</v>
      </c>
      <c r="Y1271" s="240">
        <v>0.92</v>
      </c>
      <c r="Z1271" s="240">
        <v>1.33</v>
      </c>
      <c r="AA1271" s="248">
        <v>0</v>
      </c>
      <c r="AB1271" s="93"/>
    </row>
    <row r="1272" spans="1:28" ht="19.5" customHeight="1" x14ac:dyDescent="0.15">
      <c r="A1272" s="194"/>
      <c r="B1272" s="198"/>
      <c r="C1272" s="198"/>
      <c r="D1272" s="198"/>
      <c r="E1272" s="189" t="s">
        <v>150</v>
      </c>
      <c r="F1272" s="240">
        <v>181.161</v>
      </c>
      <c r="G1272" s="240">
        <v>0</v>
      </c>
      <c r="H1272" s="240">
        <v>0</v>
      </c>
      <c r="I1272" s="240">
        <v>5.6000000000000001E-2</v>
      </c>
      <c r="J1272" s="240">
        <v>0</v>
      </c>
      <c r="K1272" s="240">
        <v>1.4530000000000001</v>
      </c>
      <c r="L1272" s="240">
        <v>2.169</v>
      </c>
      <c r="M1272" s="240">
        <v>6.218</v>
      </c>
      <c r="N1272" s="240">
        <v>5.42</v>
      </c>
      <c r="O1272" s="240">
        <v>14.294</v>
      </c>
      <c r="P1272" s="240">
        <v>33.533999999999999</v>
      </c>
      <c r="Q1272" s="240">
        <v>20.079000000000001</v>
      </c>
      <c r="R1272" s="240">
        <v>30.457999999999998</v>
      </c>
      <c r="S1272" s="240">
        <v>38.313000000000002</v>
      </c>
      <c r="T1272" s="240">
        <v>16.186</v>
      </c>
      <c r="U1272" s="240">
        <v>5.2679999999999998</v>
      </c>
      <c r="V1272" s="240">
        <v>4.2329999999999997</v>
      </c>
      <c r="W1272" s="240">
        <v>2.8940000000000001</v>
      </c>
      <c r="X1272" s="240">
        <v>0</v>
      </c>
      <c r="Y1272" s="240">
        <v>0.24</v>
      </c>
      <c r="Z1272" s="240">
        <v>0.34599999999999997</v>
      </c>
      <c r="AA1272" s="248">
        <v>0</v>
      </c>
      <c r="AB1272" s="93"/>
    </row>
    <row r="1273" spans="1:28" ht="19.5" customHeight="1" x14ac:dyDescent="0.15">
      <c r="A1273" s="194"/>
      <c r="B1273" s="198" t="s">
        <v>158</v>
      </c>
      <c r="C1273" s="198" t="s">
        <v>159</v>
      </c>
      <c r="D1273" s="189" t="s">
        <v>160</v>
      </c>
      <c r="E1273" s="189" t="s">
        <v>184</v>
      </c>
      <c r="F1273" s="240">
        <v>8.6199999999999992</v>
      </c>
      <c r="G1273" s="240">
        <v>0</v>
      </c>
      <c r="H1273" s="240">
        <v>0</v>
      </c>
      <c r="I1273" s="240">
        <v>0</v>
      </c>
      <c r="J1273" s="240">
        <v>0.49</v>
      </c>
      <c r="K1273" s="240">
        <v>0</v>
      </c>
      <c r="L1273" s="240">
        <v>0</v>
      </c>
      <c r="M1273" s="240">
        <v>0</v>
      </c>
      <c r="N1273" s="240">
        <v>0</v>
      </c>
      <c r="O1273" s="240">
        <v>0</v>
      </c>
      <c r="P1273" s="240">
        <v>1.62</v>
      </c>
      <c r="Q1273" s="240">
        <v>1.56</v>
      </c>
      <c r="R1273" s="240">
        <v>2.11</v>
      </c>
      <c r="S1273" s="240">
        <v>0.83</v>
      </c>
      <c r="T1273" s="240">
        <v>0.73</v>
      </c>
      <c r="U1273" s="240">
        <v>0</v>
      </c>
      <c r="V1273" s="240">
        <v>0</v>
      </c>
      <c r="W1273" s="240">
        <v>1.28</v>
      </c>
      <c r="X1273" s="240">
        <v>0</v>
      </c>
      <c r="Y1273" s="240">
        <v>0</v>
      </c>
      <c r="Z1273" s="240">
        <v>0</v>
      </c>
      <c r="AA1273" s="248">
        <v>0</v>
      </c>
      <c r="AB1273" s="93"/>
    </row>
    <row r="1274" spans="1:28" ht="19.5" customHeight="1" x14ac:dyDescent="0.15">
      <c r="A1274" s="194"/>
      <c r="B1274" s="198"/>
      <c r="C1274" s="198"/>
      <c r="D1274" s="198"/>
      <c r="E1274" s="189" t="s">
        <v>150</v>
      </c>
      <c r="F1274" s="240">
        <v>1.901</v>
      </c>
      <c r="G1274" s="240">
        <v>0</v>
      </c>
      <c r="H1274" s="240">
        <v>0</v>
      </c>
      <c r="I1274" s="240">
        <v>0</v>
      </c>
      <c r="J1274" s="240">
        <v>3.4000000000000002E-2</v>
      </c>
      <c r="K1274" s="240">
        <v>0</v>
      </c>
      <c r="L1274" s="240">
        <v>0</v>
      </c>
      <c r="M1274" s="240">
        <v>0</v>
      </c>
      <c r="N1274" s="240">
        <v>0</v>
      </c>
      <c r="O1274" s="240">
        <v>0</v>
      </c>
      <c r="P1274" s="240">
        <v>0.32500000000000001</v>
      </c>
      <c r="Q1274" s="240">
        <v>0.34300000000000003</v>
      </c>
      <c r="R1274" s="240">
        <v>0.48499999999999999</v>
      </c>
      <c r="S1274" s="240">
        <v>0.19900000000000001</v>
      </c>
      <c r="T1274" s="240">
        <v>0.182</v>
      </c>
      <c r="U1274" s="240">
        <v>0</v>
      </c>
      <c r="V1274" s="240">
        <v>0</v>
      </c>
      <c r="W1274" s="240">
        <v>0.33300000000000002</v>
      </c>
      <c r="X1274" s="240">
        <v>0</v>
      </c>
      <c r="Y1274" s="240">
        <v>0</v>
      </c>
      <c r="Z1274" s="240">
        <v>0</v>
      </c>
      <c r="AA1274" s="248">
        <v>0</v>
      </c>
      <c r="AB1274" s="93"/>
    </row>
    <row r="1275" spans="1:28" ht="19.5" customHeight="1" x14ac:dyDescent="0.15">
      <c r="A1275" s="194"/>
      <c r="B1275" s="198"/>
      <c r="C1275" s="198"/>
      <c r="D1275" s="189" t="s">
        <v>161</v>
      </c>
      <c r="E1275" s="189" t="s">
        <v>184</v>
      </c>
      <c r="F1275" s="240">
        <v>717.35</v>
      </c>
      <c r="G1275" s="240">
        <v>2.2999999999999998</v>
      </c>
      <c r="H1275" s="240">
        <v>77.31</v>
      </c>
      <c r="I1275" s="240">
        <v>190.93</v>
      </c>
      <c r="J1275" s="240">
        <v>168.68</v>
      </c>
      <c r="K1275" s="240">
        <v>155.01</v>
      </c>
      <c r="L1275" s="240">
        <v>70.06</v>
      </c>
      <c r="M1275" s="240">
        <v>0.99</v>
      </c>
      <c r="N1275" s="240">
        <v>1.51</v>
      </c>
      <c r="O1275" s="240">
        <v>1.29</v>
      </c>
      <c r="P1275" s="240">
        <v>2.0099999999999998</v>
      </c>
      <c r="Q1275" s="240">
        <v>1.69</v>
      </c>
      <c r="R1275" s="240">
        <v>0.51</v>
      </c>
      <c r="S1275" s="240">
        <v>1.41</v>
      </c>
      <c r="T1275" s="240">
        <v>13.99</v>
      </c>
      <c r="U1275" s="240">
        <v>0.13</v>
      </c>
      <c r="V1275" s="240">
        <v>4.3</v>
      </c>
      <c r="W1275" s="240">
        <v>10.6</v>
      </c>
      <c r="X1275" s="240">
        <v>1.48</v>
      </c>
      <c r="Y1275" s="240">
        <v>2.39</v>
      </c>
      <c r="Z1275" s="240">
        <v>4.47</v>
      </c>
      <c r="AA1275" s="248">
        <v>6.29</v>
      </c>
      <c r="AB1275" s="93"/>
    </row>
    <row r="1276" spans="1:28" ht="19.5" customHeight="1" x14ac:dyDescent="0.15">
      <c r="A1276" s="194"/>
      <c r="B1276" s="198"/>
      <c r="C1276" s="198"/>
      <c r="D1276" s="198"/>
      <c r="E1276" s="189" t="s">
        <v>150</v>
      </c>
      <c r="F1276" s="240">
        <v>19.728000000000002</v>
      </c>
      <c r="G1276" s="240">
        <v>0</v>
      </c>
      <c r="H1276" s="240">
        <v>0</v>
      </c>
      <c r="I1276" s="240">
        <v>0</v>
      </c>
      <c r="J1276" s="240">
        <v>2.0269999999999899</v>
      </c>
      <c r="K1276" s="240">
        <v>4.0429999999999904</v>
      </c>
      <c r="L1276" s="240">
        <v>2.7349999999999999</v>
      </c>
      <c r="M1276" s="240">
        <v>5.7000000000000002E-2</v>
      </c>
      <c r="N1276" s="240">
        <v>0.115</v>
      </c>
      <c r="O1276" s="240">
        <v>0.13500000000000001</v>
      </c>
      <c r="P1276" s="240">
        <v>0.24199999999999999</v>
      </c>
      <c r="Q1276" s="240">
        <v>0.27400000000000002</v>
      </c>
      <c r="R1276" s="240">
        <v>0.09</v>
      </c>
      <c r="S1276" s="240">
        <v>0.223</v>
      </c>
      <c r="T1276" s="240">
        <v>2.6219999999999999</v>
      </c>
      <c r="U1276" s="240">
        <v>2.7E-2</v>
      </c>
      <c r="V1276" s="240">
        <v>1.123</v>
      </c>
      <c r="W1276" s="240">
        <v>2.6379999999999999</v>
      </c>
      <c r="X1276" s="240">
        <v>0.36899999999999999</v>
      </c>
      <c r="Y1276" s="240">
        <v>0.48299999999999998</v>
      </c>
      <c r="Z1276" s="240">
        <v>1.2490000000000001</v>
      </c>
      <c r="AA1276" s="248">
        <v>1.276</v>
      </c>
      <c r="AB1276" s="93"/>
    </row>
    <row r="1277" spans="1:28" ht="19.5" customHeight="1" x14ac:dyDescent="0.15">
      <c r="A1277" s="194"/>
      <c r="B1277" s="198"/>
      <c r="C1277" s="198" t="s">
        <v>162</v>
      </c>
      <c r="D1277" s="189" t="s">
        <v>163</v>
      </c>
      <c r="E1277" s="189" t="s">
        <v>184</v>
      </c>
      <c r="F1277" s="240">
        <v>115.99</v>
      </c>
      <c r="G1277" s="240">
        <v>1.6</v>
      </c>
      <c r="H1277" s="240">
        <v>0</v>
      </c>
      <c r="I1277" s="240">
        <v>0.16</v>
      </c>
      <c r="J1277" s="240">
        <v>0</v>
      </c>
      <c r="K1277" s="240">
        <v>0</v>
      </c>
      <c r="L1277" s="240">
        <v>3.66</v>
      </c>
      <c r="M1277" s="240">
        <v>0.1</v>
      </c>
      <c r="N1277" s="240">
        <v>0.2</v>
      </c>
      <c r="O1277" s="240">
        <v>22.22</v>
      </c>
      <c r="P1277" s="240">
        <v>30.96</v>
      </c>
      <c r="Q1277" s="240">
        <v>2.27</v>
      </c>
      <c r="R1277" s="240">
        <v>10.94</v>
      </c>
      <c r="S1277" s="240">
        <v>29.63</v>
      </c>
      <c r="T1277" s="240">
        <v>9.68</v>
      </c>
      <c r="U1277" s="240">
        <v>3.81</v>
      </c>
      <c r="V1277" s="240">
        <v>0.16</v>
      </c>
      <c r="W1277" s="240">
        <v>0</v>
      </c>
      <c r="X1277" s="240">
        <v>0</v>
      </c>
      <c r="Y1277" s="240">
        <v>0</v>
      </c>
      <c r="Z1277" s="240">
        <v>0</v>
      </c>
      <c r="AA1277" s="248">
        <v>0.6</v>
      </c>
      <c r="AB1277" s="93"/>
    </row>
    <row r="1278" spans="1:28" ht="19.5" customHeight="1" x14ac:dyDescent="0.15">
      <c r="A1278" s="194"/>
      <c r="B1278" s="198" t="s">
        <v>20</v>
      </c>
      <c r="C1278" s="198"/>
      <c r="D1278" s="198"/>
      <c r="E1278" s="189" t="s">
        <v>150</v>
      </c>
      <c r="F1278" s="240">
        <v>28.893000000000001</v>
      </c>
      <c r="G1278" s="240">
        <v>0</v>
      </c>
      <c r="H1278" s="240">
        <v>0</v>
      </c>
      <c r="I1278" s="240">
        <v>0.01</v>
      </c>
      <c r="J1278" s="240">
        <v>0</v>
      </c>
      <c r="K1278" s="240">
        <v>0</v>
      </c>
      <c r="L1278" s="240">
        <v>0.58599999999999997</v>
      </c>
      <c r="M1278" s="240">
        <v>1.9E-2</v>
      </c>
      <c r="N1278" s="240">
        <v>4.2000000000000003E-2</v>
      </c>
      <c r="O1278" s="240">
        <v>5.1109999999999998</v>
      </c>
      <c r="P1278" s="240">
        <v>7.742</v>
      </c>
      <c r="Q1278" s="240">
        <v>0.59</v>
      </c>
      <c r="R1278" s="240">
        <v>2.645</v>
      </c>
      <c r="S1278" s="240">
        <v>7.9989999999999997</v>
      </c>
      <c r="T1278" s="240">
        <v>2.7719999999999998</v>
      </c>
      <c r="U1278" s="240">
        <v>1.1499999999999999</v>
      </c>
      <c r="V1278" s="240">
        <v>4.7E-2</v>
      </c>
      <c r="W1278" s="240">
        <v>0</v>
      </c>
      <c r="X1278" s="240">
        <v>0</v>
      </c>
      <c r="Y1278" s="240">
        <v>0</v>
      </c>
      <c r="Z1278" s="240">
        <v>0</v>
      </c>
      <c r="AA1278" s="248">
        <v>0.18</v>
      </c>
      <c r="AB1278" s="93"/>
    </row>
    <row r="1279" spans="1:28" ht="19.5" customHeight="1" x14ac:dyDescent="0.15">
      <c r="A1279" s="194"/>
      <c r="B1279" s="198"/>
      <c r="C1279" s="198"/>
      <c r="D1279" s="189" t="s">
        <v>164</v>
      </c>
      <c r="E1279" s="189" t="s">
        <v>184</v>
      </c>
      <c r="F1279" s="240">
        <v>12.71</v>
      </c>
      <c r="G1279" s="240">
        <v>0</v>
      </c>
      <c r="H1279" s="240">
        <v>0</v>
      </c>
      <c r="I1279" s="240">
        <v>0</v>
      </c>
      <c r="J1279" s="240">
        <v>0</v>
      </c>
      <c r="K1279" s="240">
        <v>0</v>
      </c>
      <c r="L1279" s="240">
        <v>0</v>
      </c>
      <c r="M1279" s="240">
        <v>0</v>
      </c>
      <c r="N1279" s="240">
        <v>0</v>
      </c>
      <c r="O1279" s="240">
        <v>0.24</v>
      </c>
      <c r="P1279" s="240">
        <v>8.06</v>
      </c>
      <c r="Q1279" s="240">
        <v>0</v>
      </c>
      <c r="R1279" s="240">
        <v>1.39</v>
      </c>
      <c r="S1279" s="240">
        <v>0</v>
      </c>
      <c r="T1279" s="240">
        <v>0</v>
      </c>
      <c r="U1279" s="240">
        <v>0</v>
      </c>
      <c r="V1279" s="240">
        <v>1.34</v>
      </c>
      <c r="W1279" s="240">
        <v>0</v>
      </c>
      <c r="X1279" s="240">
        <v>7.0000000000000007E-2</v>
      </c>
      <c r="Y1279" s="240">
        <v>0.88</v>
      </c>
      <c r="Z1279" s="240">
        <v>0</v>
      </c>
      <c r="AA1279" s="248">
        <v>0.73</v>
      </c>
      <c r="AB1279" s="93"/>
    </row>
    <row r="1280" spans="1:28" ht="19.5" customHeight="1" x14ac:dyDescent="0.15">
      <c r="A1280" s="194" t="s">
        <v>227</v>
      </c>
      <c r="B1280" s="198"/>
      <c r="C1280" s="198"/>
      <c r="D1280" s="198"/>
      <c r="E1280" s="189" t="s">
        <v>150</v>
      </c>
      <c r="F1280" s="240">
        <v>2.161</v>
      </c>
      <c r="G1280" s="240">
        <v>0</v>
      </c>
      <c r="H1280" s="240">
        <v>0</v>
      </c>
      <c r="I1280" s="240">
        <v>0</v>
      </c>
      <c r="J1280" s="240">
        <v>0</v>
      </c>
      <c r="K1280" s="240">
        <v>0</v>
      </c>
      <c r="L1280" s="240">
        <v>0</v>
      </c>
      <c r="M1280" s="240">
        <v>0</v>
      </c>
      <c r="N1280" s="240">
        <v>0</v>
      </c>
      <c r="O1280" s="240">
        <v>1.7000000000000001E-2</v>
      </c>
      <c r="P1280" s="240">
        <v>1.0640000000000001</v>
      </c>
      <c r="Q1280" s="240">
        <v>0</v>
      </c>
      <c r="R1280" s="240">
        <v>0.26900000000000002</v>
      </c>
      <c r="S1280" s="240">
        <v>0</v>
      </c>
      <c r="T1280" s="240">
        <v>0</v>
      </c>
      <c r="U1280" s="240">
        <v>0</v>
      </c>
      <c r="V1280" s="240">
        <v>0.38900000000000001</v>
      </c>
      <c r="W1280" s="240">
        <v>0</v>
      </c>
      <c r="X1280" s="240">
        <v>0.02</v>
      </c>
      <c r="Y1280" s="240">
        <v>0.255</v>
      </c>
      <c r="Z1280" s="240">
        <v>0</v>
      </c>
      <c r="AA1280" s="248">
        <v>0.14699999999999999</v>
      </c>
      <c r="AB1280" s="93"/>
    </row>
    <row r="1281" spans="1:28" ht="19.5" customHeight="1" x14ac:dyDescent="0.15">
      <c r="A1281" s="194"/>
      <c r="B1281" s="197"/>
      <c r="C1281" s="193" t="s">
        <v>165</v>
      </c>
      <c r="D1281" s="188"/>
      <c r="E1281" s="189" t="s">
        <v>184</v>
      </c>
      <c r="F1281" s="240">
        <v>139.38</v>
      </c>
      <c r="G1281" s="240">
        <v>0.28999999999999998</v>
      </c>
      <c r="H1281" s="240">
        <v>0</v>
      </c>
      <c r="I1281" s="240">
        <v>7.38</v>
      </c>
      <c r="J1281" s="240">
        <v>1.69</v>
      </c>
      <c r="K1281" s="240">
        <v>0.36</v>
      </c>
      <c r="L1281" s="240">
        <v>0.56000000000000005</v>
      </c>
      <c r="M1281" s="240">
        <v>1.0900000000000001</v>
      </c>
      <c r="N1281" s="240">
        <v>1.58</v>
      </c>
      <c r="O1281" s="240">
        <v>1.72</v>
      </c>
      <c r="P1281" s="240">
        <v>2.65</v>
      </c>
      <c r="Q1281" s="240">
        <v>2.31</v>
      </c>
      <c r="R1281" s="240">
        <v>1.2</v>
      </c>
      <c r="S1281" s="240">
        <v>16.88</v>
      </c>
      <c r="T1281" s="240">
        <v>42.9</v>
      </c>
      <c r="U1281" s="240">
        <v>33.92</v>
      </c>
      <c r="V1281" s="240">
        <v>12.42</v>
      </c>
      <c r="W1281" s="240">
        <v>9.92</v>
      </c>
      <c r="X1281" s="240">
        <v>0</v>
      </c>
      <c r="Y1281" s="240">
        <v>0</v>
      </c>
      <c r="Z1281" s="240">
        <v>2.5099999999999998</v>
      </c>
      <c r="AA1281" s="248">
        <v>0</v>
      </c>
      <c r="AB1281" s="93"/>
    </row>
    <row r="1282" spans="1:28" ht="19.5" customHeight="1" x14ac:dyDescent="0.15">
      <c r="A1282" s="194"/>
      <c r="B1282" s="197"/>
      <c r="C1282" s="197"/>
      <c r="D1282" s="191"/>
      <c r="E1282" s="189" t="s">
        <v>150</v>
      </c>
      <c r="F1282" s="240">
        <v>14.409000000000001</v>
      </c>
      <c r="G1282" s="240">
        <v>0</v>
      </c>
      <c r="H1282" s="240">
        <v>0</v>
      </c>
      <c r="I1282" s="240">
        <v>0.184</v>
      </c>
      <c r="J1282" s="240">
        <v>7.4999999999999997E-2</v>
      </c>
      <c r="K1282" s="240">
        <v>2.1999999999999999E-2</v>
      </c>
      <c r="L1282" s="240">
        <v>7.0000000000000007E-2</v>
      </c>
      <c r="M1282" s="240">
        <v>9.5000000000000001E-2</v>
      </c>
      <c r="N1282" s="240">
        <v>0.158</v>
      </c>
      <c r="O1282" s="240">
        <v>0.14399999999999999</v>
      </c>
      <c r="P1282" s="240">
        <v>0.34499999999999997</v>
      </c>
      <c r="Q1282" s="240">
        <v>0.32200000000000001</v>
      </c>
      <c r="R1282" s="240">
        <v>0.28000000000000003</v>
      </c>
      <c r="S1282" s="240">
        <v>1.7190000000000001</v>
      </c>
      <c r="T1282" s="240">
        <v>4.5620000000000003</v>
      </c>
      <c r="U1282" s="240">
        <v>3.4849999999999999</v>
      </c>
      <c r="V1282" s="240">
        <v>1.276</v>
      </c>
      <c r="W1282" s="240">
        <v>1.304</v>
      </c>
      <c r="X1282" s="240">
        <v>0</v>
      </c>
      <c r="Y1282" s="240">
        <v>0</v>
      </c>
      <c r="Z1282" s="240">
        <v>0.36799999999999999</v>
      </c>
      <c r="AA1282" s="248">
        <v>0</v>
      </c>
      <c r="AB1282" s="93"/>
    </row>
    <row r="1283" spans="1:28" ht="19.5" customHeight="1" x14ac:dyDescent="0.15">
      <c r="A1283" s="194"/>
      <c r="B1283" s="196"/>
      <c r="C1283" s="193" t="s">
        <v>152</v>
      </c>
      <c r="D1283" s="188"/>
      <c r="E1283" s="189" t="s">
        <v>184</v>
      </c>
      <c r="F1283" s="240">
        <v>5704.11</v>
      </c>
      <c r="G1283" s="240">
        <v>0</v>
      </c>
      <c r="H1283" s="240">
        <v>89.36</v>
      </c>
      <c r="I1283" s="240">
        <v>88.7</v>
      </c>
      <c r="J1283" s="240">
        <v>39.81</v>
      </c>
      <c r="K1283" s="240">
        <v>36.299999999999997</v>
      </c>
      <c r="L1283" s="240">
        <v>56.99</v>
      </c>
      <c r="M1283" s="240">
        <v>95.52</v>
      </c>
      <c r="N1283" s="240">
        <v>185.6</v>
      </c>
      <c r="O1283" s="240">
        <v>120.86</v>
      </c>
      <c r="P1283" s="240">
        <v>321.58999999999997</v>
      </c>
      <c r="Q1283" s="240">
        <v>108.95</v>
      </c>
      <c r="R1283" s="240">
        <v>269.69</v>
      </c>
      <c r="S1283" s="240">
        <v>571.16</v>
      </c>
      <c r="T1283" s="240">
        <v>1250.3399999999999</v>
      </c>
      <c r="U1283" s="240">
        <v>1143.46</v>
      </c>
      <c r="V1283" s="240">
        <v>595.91</v>
      </c>
      <c r="W1283" s="240">
        <v>371.81</v>
      </c>
      <c r="X1283" s="240">
        <v>89.61</v>
      </c>
      <c r="Y1283" s="240">
        <v>57.44</v>
      </c>
      <c r="Z1283" s="240">
        <v>80.209999999999994</v>
      </c>
      <c r="AA1283" s="248">
        <v>130.80000000000001</v>
      </c>
      <c r="AB1283" s="93"/>
    </row>
    <row r="1284" spans="1:28" ht="19.5" customHeight="1" x14ac:dyDescent="0.15">
      <c r="A1284" s="194"/>
      <c r="B1284" s="197"/>
      <c r="C1284" s="197"/>
      <c r="D1284" s="191"/>
      <c r="E1284" s="189" t="s">
        <v>150</v>
      </c>
      <c r="F1284" s="240">
        <v>922.16800000000001</v>
      </c>
      <c r="G1284" s="240">
        <v>0</v>
      </c>
      <c r="H1284" s="240">
        <v>0.89300000000000002</v>
      </c>
      <c r="I1284" s="240">
        <v>2.2309999999999999</v>
      </c>
      <c r="J1284" s="240">
        <v>2.0030000000000001</v>
      </c>
      <c r="K1284" s="240">
        <v>2.5409999999999999</v>
      </c>
      <c r="L1284" s="240">
        <v>5.077</v>
      </c>
      <c r="M1284" s="240">
        <v>9.5440000000000005</v>
      </c>
      <c r="N1284" s="240">
        <v>22.198</v>
      </c>
      <c r="O1284" s="240">
        <v>15.026</v>
      </c>
      <c r="P1284" s="240">
        <v>42.325000000000003</v>
      </c>
      <c r="Q1284" s="240">
        <v>16.364000000000001</v>
      </c>
      <c r="R1284" s="240">
        <v>42.935000000000102</v>
      </c>
      <c r="S1284" s="240">
        <v>95.766999999999896</v>
      </c>
      <c r="T1284" s="240">
        <v>212.328</v>
      </c>
      <c r="U1284" s="240">
        <v>195.49100000000001</v>
      </c>
      <c r="V1284" s="240">
        <v>101.526</v>
      </c>
      <c r="W1284" s="240">
        <v>63.595999999999997</v>
      </c>
      <c r="X1284" s="240">
        <v>20.564</v>
      </c>
      <c r="Y1284" s="240">
        <v>13.715999999999999</v>
      </c>
      <c r="Z1284" s="240">
        <v>21.673999999999999</v>
      </c>
      <c r="AA1284" s="248">
        <v>36.369</v>
      </c>
      <c r="AB1284" s="93"/>
    </row>
    <row r="1285" spans="1:28" ht="19.5" customHeight="1" x14ac:dyDescent="0.15">
      <c r="A1285" s="194"/>
      <c r="B1285" s="198" t="s">
        <v>94</v>
      </c>
      <c r="C1285" s="189"/>
      <c r="D1285" s="189" t="s">
        <v>153</v>
      </c>
      <c r="E1285" s="189" t="s">
        <v>184</v>
      </c>
      <c r="F1285" s="240">
        <v>1379.95</v>
      </c>
      <c r="G1285" s="240">
        <v>0</v>
      </c>
      <c r="H1285" s="240">
        <v>0</v>
      </c>
      <c r="I1285" s="240">
        <v>0</v>
      </c>
      <c r="J1285" s="240">
        <v>0</v>
      </c>
      <c r="K1285" s="240">
        <v>0</v>
      </c>
      <c r="L1285" s="240">
        <v>0.87</v>
      </c>
      <c r="M1285" s="240">
        <v>0.44</v>
      </c>
      <c r="N1285" s="240">
        <v>35.31</v>
      </c>
      <c r="O1285" s="240">
        <v>8.65</v>
      </c>
      <c r="P1285" s="240">
        <v>14.26</v>
      </c>
      <c r="Q1285" s="240">
        <v>17.16</v>
      </c>
      <c r="R1285" s="240">
        <v>56.29</v>
      </c>
      <c r="S1285" s="240">
        <v>153.22999999999999</v>
      </c>
      <c r="T1285" s="240">
        <v>298.31</v>
      </c>
      <c r="U1285" s="240">
        <v>249.06</v>
      </c>
      <c r="V1285" s="240">
        <v>147.13</v>
      </c>
      <c r="W1285" s="240">
        <v>78.180000000000007</v>
      </c>
      <c r="X1285" s="240">
        <v>60.36</v>
      </c>
      <c r="Y1285" s="240">
        <v>49.69</v>
      </c>
      <c r="Z1285" s="240">
        <v>80.209999999999994</v>
      </c>
      <c r="AA1285" s="252">
        <v>130.80000000000001</v>
      </c>
      <c r="AB1285" s="93"/>
    </row>
    <row r="1286" spans="1:28" ht="19.5" customHeight="1" x14ac:dyDescent="0.15">
      <c r="A1286" s="194"/>
      <c r="B1286" s="198"/>
      <c r="C1286" s="198" t="s">
        <v>10</v>
      </c>
      <c r="D1286" s="198"/>
      <c r="E1286" s="189" t="s">
        <v>150</v>
      </c>
      <c r="F1286" s="240">
        <v>343.71499999999997</v>
      </c>
      <c r="G1286" s="240">
        <v>0</v>
      </c>
      <c r="H1286" s="240">
        <v>0</v>
      </c>
      <c r="I1286" s="240">
        <v>0</v>
      </c>
      <c r="J1286" s="240">
        <v>0</v>
      </c>
      <c r="K1286" s="240">
        <v>0</v>
      </c>
      <c r="L1286" s="240">
        <v>2.4E-2</v>
      </c>
      <c r="M1286" s="240">
        <v>3.5999999999999997E-2</v>
      </c>
      <c r="N1286" s="240">
        <v>5.65</v>
      </c>
      <c r="O1286" s="240">
        <v>1.552</v>
      </c>
      <c r="P1286" s="240">
        <v>2.589</v>
      </c>
      <c r="Q1286" s="240">
        <v>3.7770000000000001</v>
      </c>
      <c r="R1286" s="240">
        <v>12.247</v>
      </c>
      <c r="S1286" s="240">
        <v>35.987000000000002</v>
      </c>
      <c r="T1286" s="240">
        <v>73.661000000000001</v>
      </c>
      <c r="U1286" s="240">
        <v>64.38</v>
      </c>
      <c r="V1286" s="240">
        <v>36.475000000000001</v>
      </c>
      <c r="W1286" s="240">
        <v>20.454000000000001</v>
      </c>
      <c r="X1286" s="240">
        <v>16.263000000000002</v>
      </c>
      <c r="Y1286" s="240">
        <v>12.577</v>
      </c>
      <c r="Z1286" s="240">
        <v>21.673999999999999</v>
      </c>
      <c r="AA1286" s="248">
        <v>36.369</v>
      </c>
      <c r="AB1286" s="93"/>
    </row>
    <row r="1287" spans="1:28" ht="19.5" customHeight="1" x14ac:dyDescent="0.15">
      <c r="A1287" s="194"/>
      <c r="B1287" s="198"/>
      <c r="C1287" s="198"/>
      <c r="D1287" s="189" t="s">
        <v>157</v>
      </c>
      <c r="E1287" s="189" t="s">
        <v>184</v>
      </c>
      <c r="F1287" s="240">
        <v>831.05</v>
      </c>
      <c r="G1287" s="240">
        <v>0</v>
      </c>
      <c r="H1287" s="240">
        <v>0</v>
      </c>
      <c r="I1287" s="240">
        <v>0</v>
      </c>
      <c r="J1287" s="240">
        <v>0</v>
      </c>
      <c r="K1287" s="240">
        <v>0</v>
      </c>
      <c r="L1287" s="240">
        <v>0</v>
      </c>
      <c r="M1287" s="240">
        <v>0.18</v>
      </c>
      <c r="N1287" s="240">
        <v>35.31</v>
      </c>
      <c r="O1287" s="240">
        <v>8.65</v>
      </c>
      <c r="P1287" s="240">
        <v>13.12</v>
      </c>
      <c r="Q1287" s="240">
        <v>16.850000000000001</v>
      </c>
      <c r="R1287" s="240">
        <v>49.09</v>
      </c>
      <c r="S1287" s="240">
        <v>151.19</v>
      </c>
      <c r="T1287" s="240">
        <v>287</v>
      </c>
      <c r="U1287" s="240">
        <v>183.85</v>
      </c>
      <c r="V1287" s="240">
        <v>41.49</v>
      </c>
      <c r="W1287" s="240">
        <v>28.16</v>
      </c>
      <c r="X1287" s="240">
        <v>8.08</v>
      </c>
      <c r="Y1287" s="240">
        <v>6.6</v>
      </c>
      <c r="Z1287" s="240">
        <v>1.1399999999999999</v>
      </c>
      <c r="AA1287" s="248">
        <v>0.34</v>
      </c>
      <c r="AB1287" s="93"/>
    </row>
    <row r="1288" spans="1:28" ht="19.5" customHeight="1" x14ac:dyDescent="0.15">
      <c r="A1288" s="194"/>
      <c r="B1288" s="198"/>
      <c r="C1288" s="198"/>
      <c r="D1288" s="198"/>
      <c r="E1288" s="189" t="s">
        <v>150</v>
      </c>
      <c r="F1288" s="240">
        <v>201.37299999999999</v>
      </c>
      <c r="G1288" s="240">
        <v>0</v>
      </c>
      <c r="H1288" s="240">
        <v>0</v>
      </c>
      <c r="I1288" s="240">
        <v>0</v>
      </c>
      <c r="J1288" s="240">
        <v>0</v>
      </c>
      <c r="K1288" s="240">
        <v>0</v>
      </c>
      <c r="L1288" s="240">
        <v>0</v>
      </c>
      <c r="M1288" s="240">
        <v>2.5000000000000001E-2</v>
      </c>
      <c r="N1288" s="240">
        <v>5.65</v>
      </c>
      <c r="O1288" s="240">
        <v>1.552</v>
      </c>
      <c r="P1288" s="240">
        <v>2.4830000000000001</v>
      </c>
      <c r="Q1288" s="240">
        <v>3.7090000000000001</v>
      </c>
      <c r="R1288" s="240">
        <v>11.255000000000001</v>
      </c>
      <c r="S1288" s="240">
        <v>35.655999999999999</v>
      </c>
      <c r="T1288" s="240">
        <v>71.165000000000006</v>
      </c>
      <c r="U1288" s="240">
        <v>47.738</v>
      </c>
      <c r="V1288" s="240">
        <v>10.628</v>
      </c>
      <c r="W1288" s="240">
        <v>7.3220000000000001</v>
      </c>
      <c r="X1288" s="240">
        <v>2.0990000000000002</v>
      </c>
      <c r="Y1288" s="240">
        <v>1.716</v>
      </c>
      <c r="Z1288" s="240">
        <v>0.29799999999999999</v>
      </c>
      <c r="AA1288" s="248">
        <v>7.6999999999999999E-2</v>
      </c>
      <c r="AB1288" s="93"/>
    </row>
    <row r="1289" spans="1:28" ht="19.5" customHeight="1" x14ac:dyDescent="0.15">
      <c r="A1289" s="194"/>
      <c r="B1289" s="198" t="s">
        <v>65</v>
      </c>
      <c r="C1289" s="198" t="s">
        <v>159</v>
      </c>
      <c r="D1289" s="189" t="s">
        <v>160</v>
      </c>
      <c r="E1289" s="189" t="s">
        <v>184</v>
      </c>
      <c r="F1289" s="240">
        <v>44.7</v>
      </c>
      <c r="G1289" s="240">
        <v>0</v>
      </c>
      <c r="H1289" s="240">
        <v>0</v>
      </c>
      <c r="I1289" s="240">
        <v>0</v>
      </c>
      <c r="J1289" s="240">
        <v>0</v>
      </c>
      <c r="K1289" s="240">
        <v>0</v>
      </c>
      <c r="L1289" s="240">
        <v>0</v>
      </c>
      <c r="M1289" s="240">
        <v>0</v>
      </c>
      <c r="N1289" s="240">
        <v>0</v>
      </c>
      <c r="O1289" s="240">
        <v>0</v>
      </c>
      <c r="P1289" s="240">
        <v>0</v>
      </c>
      <c r="Q1289" s="240">
        <v>0.31</v>
      </c>
      <c r="R1289" s="240">
        <v>0.22</v>
      </c>
      <c r="S1289" s="240">
        <v>0.1</v>
      </c>
      <c r="T1289" s="240">
        <v>2.67</v>
      </c>
      <c r="U1289" s="240">
        <v>28.41</v>
      </c>
      <c r="V1289" s="240">
        <v>8.9700000000000006</v>
      </c>
      <c r="W1289" s="240">
        <v>0.81</v>
      </c>
      <c r="X1289" s="240">
        <v>0</v>
      </c>
      <c r="Y1289" s="240">
        <v>2.57</v>
      </c>
      <c r="Z1289" s="240">
        <v>0.26</v>
      </c>
      <c r="AA1289" s="248">
        <v>0.38</v>
      </c>
      <c r="AB1289" s="93"/>
    </row>
    <row r="1290" spans="1:28" ht="19.5" customHeight="1" x14ac:dyDescent="0.15">
      <c r="A1290" s="194"/>
      <c r="B1290" s="198"/>
      <c r="C1290" s="198"/>
      <c r="D1290" s="198"/>
      <c r="E1290" s="189" t="s">
        <v>150</v>
      </c>
      <c r="F1290" s="240">
        <v>11.576000000000001</v>
      </c>
      <c r="G1290" s="240">
        <v>0</v>
      </c>
      <c r="H1290" s="240">
        <v>0</v>
      </c>
      <c r="I1290" s="240">
        <v>0</v>
      </c>
      <c r="J1290" s="240">
        <v>0</v>
      </c>
      <c r="K1290" s="240">
        <v>0</v>
      </c>
      <c r="L1290" s="240">
        <v>0</v>
      </c>
      <c r="M1290" s="240">
        <v>0</v>
      </c>
      <c r="N1290" s="240">
        <v>0</v>
      </c>
      <c r="O1290" s="240">
        <v>0</v>
      </c>
      <c r="P1290" s="240">
        <v>0</v>
      </c>
      <c r="Q1290" s="240">
        <v>6.8000000000000005E-2</v>
      </c>
      <c r="R1290" s="240">
        <v>4.9000000000000002E-2</v>
      </c>
      <c r="S1290" s="240">
        <v>2.4E-2</v>
      </c>
      <c r="T1290" s="240">
        <v>0.66700000000000004</v>
      </c>
      <c r="U1290" s="240">
        <v>7.39</v>
      </c>
      <c r="V1290" s="240">
        <v>2.3319999999999999</v>
      </c>
      <c r="W1290" s="240">
        <v>0.21</v>
      </c>
      <c r="X1290" s="240">
        <v>0</v>
      </c>
      <c r="Y1290" s="240">
        <v>0.66900000000000004</v>
      </c>
      <c r="Z1290" s="240">
        <v>6.8000000000000005E-2</v>
      </c>
      <c r="AA1290" s="248">
        <v>9.9000000000000005E-2</v>
      </c>
      <c r="AB1290" s="93"/>
    </row>
    <row r="1291" spans="1:28" ht="19.5" customHeight="1" x14ac:dyDescent="0.15">
      <c r="A1291" s="194" t="s">
        <v>85</v>
      </c>
      <c r="B1291" s="198"/>
      <c r="C1291" s="198"/>
      <c r="D1291" s="189" t="s">
        <v>166</v>
      </c>
      <c r="E1291" s="189" t="s">
        <v>184</v>
      </c>
      <c r="F1291" s="240">
        <v>504.2</v>
      </c>
      <c r="G1291" s="240">
        <v>0</v>
      </c>
      <c r="H1291" s="240">
        <v>0</v>
      </c>
      <c r="I1291" s="240">
        <v>0</v>
      </c>
      <c r="J1291" s="240">
        <v>0</v>
      </c>
      <c r="K1291" s="240">
        <v>0</v>
      </c>
      <c r="L1291" s="240">
        <v>0.87</v>
      </c>
      <c r="M1291" s="240">
        <v>0.26</v>
      </c>
      <c r="N1291" s="240">
        <v>0</v>
      </c>
      <c r="O1291" s="240">
        <v>0</v>
      </c>
      <c r="P1291" s="240">
        <v>1.1399999999999999</v>
      </c>
      <c r="Q1291" s="240">
        <v>0</v>
      </c>
      <c r="R1291" s="240">
        <v>6.98</v>
      </c>
      <c r="S1291" s="240">
        <v>1.94</v>
      </c>
      <c r="T1291" s="240">
        <v>8.64</v>
      </c>
      <c r="U1291" s="240">
        <v>36.799999999999997</v>
      </c>
      <c r="V1291" s="240">
        <v>96.67</v>
      </c>
      <c r="W1291" s="240">
        <v>49.21</v>
      </c>
      <c r="X1291" s="240">
        <v>52.28</v>
      </c>
      <c r="Y1291" s="240">
        <v>40.520000000000003</v>
      </c>
      <c r="Z1291" s="240">
        <v>78.81</v>
      </c>
      <c r="AA1291" s="248">
        <v>130.08000000000001</v>
      </c>
      <c r="AB1291" s="93"/>
    </row>
    <row r="1292" spans="1:28" ht="19.5" customHeight="1" x14ac:dyDescent="0.15">
      <c r="A1292" s="194"/>
      <c r="B1292" s="198"/>
      <c r="C1292" s="198" t="s">
        <v>162</v>
      </c>
      <c r="D1292" s="198"/>
      <c r="E1292" s="189" t="s">
        <v>150</v>
      </c>
      <c r="F1292" s="240">
        <v>130.76599999999999</v>
      </c>
      <c r="G1292" s="240">
        <v>0</v>
      </c>
      <c r="H1292" s="240">
        <v>0</v>
      </c>
      <c r="I1292" s="240">
        <v>0</v>
      </c>
      <c r="J1292" s="240">
        <v>0</v>
      </c>
      <c r="K1292" s="240">
        <v>0</v>
      </c>
      <c r="L1292" s="240">
        <v>2.4E-2</v>
      </c>
      <c r="M1292" s="240">
        <v>1.0999999999999999E-2</v>
      </c>
      <c r="N1292" s="240">
        <v>0</v>
      </c>
      <c r="O1292" s="240">
        <v>0</v>
      </c>
      <c r="P1292" s="240">
        <v>0.106</v>
      </c>
      <c r="Q1292" s="240">
        <v>0</v>
      </c>
      <c r="R1292" s="240">
        <v>0.94299999999999995</v>
      </c>
      <c r="S1292" s="240">
        <v>0.307</v>
      </c>
      <c r="T1292" s="240">
        <v>1.829</v>
      </c>
      <c r="U1292" s="240">
        <v>9.2520000000000007</v>
      </c>
      <c r="V1292" s="240">
        <v>23.515000000000001</v>
      </c>
      <c r="W1292" s="240">
        <v>12.922000000000001</v>
      </c>
      <c r="X1292" s="240">
        <v>14.164</v>
      </c>
      <c r="Y1292" s="240">
        <v>10.192</v>
      </c>
      <c r="Z1292" s="240">
        <v>21.308</v>
      </c>
      <c r="AA1292" s="248">
        <v>36.192999999999998</v>
      </c>
      <c r="AB1292" s="93"/>
    </row>
    <row r="1293" spans="1:28" ht="19.5" customHeight="1" x14ac:dyDescent="0.15">
      <c r="A1293" s="194"/>
      <c r="B1293" s="198" t="s">
        <v>20</v>
      </c>
      <c r="C1293" s="198"/>
      <c r="D1293" s="189" t="s">
        <v>164</v>
      </c>
      <c r="E1293" s="189" t="s">
        <v>184</v>
      </c>
      <c r="F1293" s="240">
        <v>0</v>
      </c>
      <c r="G1293" s="240">
        <v>0</v>
      </c>
      <c r="H1293" s="240">
        <v>0</v>
      </c>
      <c r="I1293" s="240">
        <v>0</v>
      </c>
      <c r="J1293" s="240">
        <v>0</v>
      </c>
      <c r="K1293" s="240">
        <v>0</v>
      </c>
      <c r="L1293" s="240">
        <v>0</v>
      </c>
      <c r="M1293" s="240">
        <v>0</v>
      </c>
      <c r="N1293" s="240">
        <v>0</v>
      </c>
      <c r="O1293" s="240">
        <v>0</v>
      </c>
      <c r="P1293" s="240">
        <v>0</v>
      </c>
      <c r="Q1293" s="240">
        <v>0</v>
      </c>
      <c r="R1293" s="240">
        <v>0</v>
      </c>
      <c r="S1293" s="240">
        <v>0</v>
      </c>
      <c r="T1293" s="240">
        <v>0</v>
      </c>
      <c r="U1293" s="240">
        <v>0</v>
      </c>
      <c r="V1293" s="240">
        <v>0</v>
      </c>
      <c r="W1293" s="240">
        <v>0</v>
      </c>
      <c r="X1293" s="240">
        <v>0</v>
      </c>
      <c r="Y1293" s="240">
        <v>0</v>
      </c>
      <c r="Z1293" s="240">
        <v>0</v>
      </c>
      <c r="AA1293" s="248">
        <v>0</v>
      </c>
      <c r="AB1293" s="93"/>
    </row>
    <row r="1294" spans="1:28" ht="19.5" customHeight="1" x14ac:dyDescent="0.15">
      <c r="A1294" s="194"/>
      <c r="B1294" s="198"/>
      <c r="C1294" s="198"/>
      <c r="D1294" s="198"/>
      <c r="E1294" s="189" t="s">
        <v>150</v>
      </c>
      <c r="F1294" s="240">
        <v>0</v>
      </c>
      <c r="G1294" s="240">
        <v>0</v>
      </c>
      <c r="H1294" s="240">
        <v>0</v>
      </c>
      <c r="I1294" s="240">
        <v>0</v>
      </c>
      <c r="J1294" s="240">
        <v>0</v>
      </c>
      <c r="K1294" s="240">
        <v>0</v>
      </c>
      <c r="L1294" s="240">
        <v>0</v>
      </c>
      <c r="M1294" s="240">
        <v>0</v>
      </c>
      <c r="N1294" s="240">
        <v>0</v>
      </c>
      <c r="O1294" s="240">
        <v>0</v>
      </c>
      <c r="P1294" s="240">
        <v>0</v>
      </c>
      <c r="Q1294" s="240">
        <v>0</v>
      </c>
      <c r="R1294" s="240">
        <v>0</v>
      </c>
      <c r="S1294" s="240">
        <v>0</v>
      </c>
      <c r="T1294" s="240">
        <v>0</v>
      </c>
      <c r="U1294" s="240">
        <v>0</v>
      </c>
      <c r="V1294" s="240">
        <v>0</v>
      </c>
      <c r="W1294" s="240">
        <v>0</v>
      </c>
      <c r="X1294" s="240">
        <v>0</v>
      </c>
      <c r="Y1294" s="240">
        <v>0</v>
      </c>
      <c r="Z1294" s="240">
        <v>0</v>
      </c>
      <c r="AA1294" s="248">
        <v>0</v>
      </c>
      <c r="AB1294" s="93"/>
    </row>
    <row r="1295" spans="1:28" ht="19.5" customHeight="1" x14ac:dyDescent="0.15">
      <c r="A1295" s="194"/>
      <c r="B1295" s="197"/>
      <c r="C1295" s="193" t="s">
        <v>165</v>
      </c>
      <c r="D1295" s="188"/>
      <c r="E1295" s="189" t="s">
        <v>184</v>
      </c>
      <c r="F1295" s="240">
        <v>4324.16</v>
      </c>
      <c r="G1295" s="240">
        <v>0</v>
      </c>
      <c r="H1295" s="240">
        <v>89.36</v>
      </c>
      <c r="I1295" s="240">
        <v>88.7</v>
      </c>
      <c r="J1295" s="240">
        <v>39.81</v>
      </c>
      <c r="K1295" s="240">
        <v>36.299999999999997</v>
      </c>
      <c r="L1295" s="240">
        <v>56.12</v>
      </c>
      <c r="M1295" s="240">
        <v>95.08</v>
      </c>
      <c r="N1295" s="240">
        <v>150.29</v>
      </c>
      <c r="O1295" s="240">
        <v>112.21</v>
      </c>
      <c r="P1295" s="240">
        <v>307.33</v>
      </c>
      <c r="Q1295" s="240">
        <v>91.79</v>
      </c>
      <c r="R1295" s="240">
        <v>213.4</v>
      </c>
      <c r="S1295" s="240">
        <v>417.93</v>
      </c>
      <c r="T1295" s="240">
        <v>952.03</v>
      </c>
      <c r="U1295" s="240">
        <v>894.4</v>
      </c>
      <c r="V1295" s="240">
        <v>448.78</v>
      </c>
      <c r="W1295" s="240">
        <v>293.63</v>
      </c>
      <c r="X1295" s="240">
        <v>29.25</v>
      </c>
      <c r="Y1295" s="240">
        <v>7.75</v>
      </c>
      <c r="Z1295" s="240">
        <v>0</v>
      </c>
      <c r="AA1295" s="248">
        <v>0</v>
      </c>
      <c r="AB1295" s="93"/>
    </row>
    <row r="1296" spans="1:28" ht="19.5" customHeight="1" thickBot="1" x14ac:dyDescent="0.2">
      <c r="A1296" s="199"/>
      <c r="B1296" s="200"/>
      <c r="C1296" s="200"/>
      <c r="D1296" s="201"/>
      <c r="E1296" s="202" t="s">
        <v>150</v>
      </c>
      <c r="F1296" s="240">
        <v>578.45299999999997</v>
      </c>
      <c r="G1296" s="251">
        <v>0</v>
      </c>
      <c r="H1296" s="250">
        <v>0.89300000000000002</v>
      </c>
      <c r="I1296" s="250">
        <v>2.2309999999999999</v>
      </c>
      <c r="J1296" s="250">
        <v>2.0030000000000001</v>
      </c>
      <c r="K1296" s="250">
        <v>2.5409999999999999</v>
      </c>
      <c r="L1296" s="250">
        <v>5.0529999999999999</v>
      </c>
      <c r="M1296" s="250">
        <v>9.5079999999999991</v>
      </c>
      <c r="N1296" s="250">
        <v>16.547999999999998</v>
      </c>
      <c r="O1296" s="250">
        <v>13.474</v>
      </c>
      <c r="P1296" s="250">
        <v>39.735999999999997</v>
      </c>
      <c r="Q1296" s="250">
        <v>12.587</v>
      </c>
      <c r="R1296" s="250">
        <v>30.688000000000098</v>
      </c>
      <c r="S1296" s="250">
        <v>59.779999999999902</v>
      </c>
      <c r="T1296" s="250">
        <v>138.667</v>
      </c>
      <c r="U1296" s="250">
        <v>131.11099999999999</v>
      </c>
      <c r="V1296" s="250">
        <v>65.050999999999803</v>
      </c>
      <c r="W1296" s="250">
        <v>43.142000000000003</v>
      </c>
      <c r="X1296" s="250">
        <v>4.3010000000000002</v>
      </c>
      <c r="Y1296" s="250">
        <v>1.139</v>
      </c>
      <c r="Z1296" s="250">
        <v>0</v>
      </c>
      <c r="AA1296" s="249">
        <v>0</v>
      </c>
      <c r="AB1296" s="93"/>
    </row>
    <row r="1297" spans="1:28" ht="19.5" customHeight="1" x14ac:dyDescent="0.15">
      <c r="A1297" s="391" t="s">
        <v>119</v>
      </c>
      <c r="B1297" s="394" t="s">
        <v>120</v>
      </c>
      <c r="C1297" s="395"/>
      <c r="D1297" s="396"/>
      <c r="E1297" s="198" t="s">
        <v>184</v>
      </c>
      <c r="F1297" s="248">
        <v>451.94</v>
      </c>
    </row>
    <row r="1298" spans="1:28" ht="19.5" customHeight="1" x14ac:dyDescent="0.15">
      <c r="A1298" s="392"/>
      <c r="B1298" s="397" t="s">
        <v>206</v>
      </c>
      <c r="C1298" s="398"/>
      <c r="D1298" s="399"/>
      <c r="E1298" s="189" t="s">
        <v>184</v>
      </c>
      <c r="F1298" s="248">
        <v>356.7</v>
      </c>
    </row>
    <row r="1299" spans="1:28" ht="19.5" customHeight="1" x14ac:dyDescent="0.15">
      <c r="A1299" s="393"/>
      <c r="B1299" s="397" t="s">
        <v>207</v>
      </c>
      <c r="C1299" s="398"/>
      <c r="D1299" s="399"/>
      <c r="E1299" s="189" t="s">
        <v>184</v>
      </c>
      <c r="F1299" s="248">
        <v>95.24</v>
      </c>
    </row>
    <row r="1300" spans="1:28" ht="19.5" customHeight="1" thickBot="1" x14ac:dyDescent="0.2">
      <c r="A1300" s="400" t="s">
        <v>205</v>
      </c>
      <c r="B1300" s="401"/>
      <c r="C1300" s="401"/>
      <c r="D1300" s="402"/>
      <c r="E1300" s="203" t="s">
        <v>184</v>
      </c>
      <c r="F1300" s="247">
        <v>1.2</v>
      </c>
    </row>
    <row r="1302" spans="1:28" ht="19.5" customHeight="1" x14ac:dyDescent="0.15">
      <c r="A1302" s="88" t="s">
        <v>387</v>
      </c>
      <c r="F1302" s="261" t="s">
        <v>514</v>
      </c>
    </row>
    <row r="1303" spans="1:28" ht="19.5" customHeight="1" thickBot="1" x14ac:dyDescent="0.2">
      <c r="A1303" s="388" t="s">
        <v>28</v>
      </c>
      <c r="B1303" s="390"/>
      <c r="C1303" s="390"/>
      <c r="D1303" s="390"/>
      <c r="E1303" s="390"/>
      <c r="F1303" s="390"/>
      <c r="G1303" s="390"/>
      <c r="H1303" s="390"/>
      <c r="I1303" s="390"/>
      <c r="J1303" s="390"/>
      <c r="K1303" s="390"/>
      <c r="L1303" s="390"/>
      <c r="M1303" s="390"/>
      <c r="N1303" s="390"/>
      <c r="O1303" s="390"/>
      <c r="P1303" s="390"/>
      <c r="Q1303" s="390"/>
      <c r="R1303" s="390"/>
      <c r="S1303" s="390"/>
      <c r="T1303" s="390"/>
      <c r="U1303" s="390"/>
      <c r="V1303" s="390"/>
      <c r="W1303" s="390"/>
      <c r="X1303" s="390"/>
      <c r="Y1303" s="390"/>
      <c r="Z1303" s="390"/>
      <c r="AA1303" s="390"/>
    </row>
    <row r="1304" spans="1:28" ht="19.5" customHeight="1" x14ac:dyDescent="0.15">
      <c r="A1304" s="185" t="s">
        <v>180</v>
      </c>
      <c r="B1304" s="186"/>
      <c r="C1304" s="186"/>
      <c r="D1304" s="186"/>
      <c r="E1304" s="186"/>
      <c r="F1304" s="90" t="s">
        <v>181</v>
      </c>
      <c r="G1304" s="91"/>
      <c r="H1304" s="91"/>
      <c r="I1304" s="91"/>
      <c r="J1304" s="91"/>
      <c r="K1304" s="91"/>
      <c r="L1304" s="91"/>
      <c r="M1304" s="91"/>
      <c r="N1304" s="91"/>
      <c r="O1304" s="91"/>
      <c r="P1304" s="91"/>
      <c r="Q1304" s="260"/>
      <c r="R1304" s="92"/>
      <c r="S1304" s="91"/>
      <c r="T1304" s="91"/>
      <c r="U1304" s="91"/>
      <c r="V1304" s="91"/>
      <c r="W1304" s="91"/>
      <c r="X1304" s="91"/>
      <c r="Y1304" s="91"/>
      <c r="Z1304" s="91"/>
      <c r="AA1304" s="259" t="s">
        <v>182</v>
      </c>
      <c r="AB1304" s="93"/>
    </row>
    <row r="1305" spans="1:28" ht="19.5" customHeight="1" x14ac:dyDescent="0.15">
      <c r="A1305" s="187" t="s">
        <v>183</v>
      </c>
      <c r="B1305" s="188"/>
      <c r="C1305" s="188"/>
      <c r="D1305" s="188"/>
      <c r="E1305" s="189" t="s">
        <v>184</v>
      </c>
      <c r="F1305" s="240">
        <v>1570.89</v>
      </c>
      <c r="G1305" s="256" t="s">
        <v>185</v>
      </c>
      <c r="H1305" s="256" t="s">
        <v>186</v>
      </c>
      <c r="I1305" s="256" t="s">
        <v>187</v>
      </c>
      <c r="J1305" s="256" t="s">
        <v>188</v>
      </c>
      <c r="K1305" s="256" t="s">
        <v>228</v>
      </c>
      <c r="L1305" s="256" t="s">
        <v>229</v>
      </c>
      <c r="M1305" s="256" t="s">
        <v>230</v>
      </c>
      <c r="N1305" s="256" t="s">
        <v>231</v>
      </c>
      <c r="O1305" s="256" t="s">
        <v>232</v>
      </c>
      <c r="P1305" s="256" t="s">
        <v>233</v>
      </c>
      <c r="Q1305" s="258" t="s">
        <v>234</v>
      </c>
      <c r="R1305" s="257" t="s">
        <v>235</v>
      </c>
      <c r="S1305" s="256" t="s">
        <v>236</v>
      </c>
      <c r="T1305" s="256" t="s">
        <v>237</v>
      </c>
      <c r="U1305" s="256" t="s">
        <v>238</v>
      </c>
      <c r="V1305" s="256" t="s">
        <v>239</v>
      </c>
      <c r="W1305" s="256" t="s">
        <v>42</v>
      </c>
      <c r="X1305" s="256" t="s">
        <v>147</v>
      </c>
      <c r="Y1305" s="256" t="s">
        <v>148</v>
      </c>
      <c r="Z1305" s="256" t="s">
        <v>149</v>
      </c>
      <c r="AA1305" s="253"/>
      <c r="AB1305" s="93"/>
    </row>
    <row r="1306" spans="1:28" ht="19.5" customHeight="1" x14ac:dyDescent="0.15">
      <c r="A1306" s="190"/>
      <c r="B1306" s="191"/>
      <c r="C1306" s="191"/>
      <c r="D1306" s="191"/>
      <c r="E1306" s="189" t="s">
        <v>150</v>
      </c>
      <c r="F1306" s="240">
        <v>350.64699999999999</v>
      </c>
      <c r="G1306" s="254"/>
      <c r="H1306" s="254"/>
      <c r="I1306" s="254"/>
      <c r="J1306" s="254"/>
      <c r="K1306" s="254"/>
      <c r="L1306" s="254"/>
      <c r="M1306" s="254"/>
      <c r="N1306" s="254"/>
      <c r="O1306" s="254"/>
      <c r="P1306" s="254"/>
      <c r="Q1306" s="255"/>
      <c r="R1306" s="94"/>
      <c r="S1306" s="254"/>
      <c r="T1306" s="254"/>
      <c r="U1306" s="254"/>
      <c r="V1306" s="254"/>
      <c r="W1306" s="254"/>
      <c r="X1306" s="254"/>
      <c r="Y1306" s="254"/>
      <c r="Z1306" s="254"/>
      <c r="AA1306" s="253" t="s">
        <v>151</v>
      </c>
      <c r="AB1306" s="93"/>
    </row>
    <row r="1307" spans="1:28" ht="19.5" customHeight="1" x14ac:dyDescent="0.15">
      <c r="A1307" s="192"/>
      <c r="B1307" s="193" t="s">
        <v>152</v>
      </c>
      <c r="C1307" s="188"/>
      <c r="D1307" s="188"/>
      <c r="E1307" s="189" t="s">
        <v>184</v>
      </c>
      <c r="F1307" s="240">
        <v>1507.49</v>
      </c>
      <c r="G1307" s="240">
        <v>21</v>
      </c>
      <c r="H1307" s="240">
        <v>8.69</v>
      </c>
      <c r="I1307" s="240">
        <v>11.61</v>
      </c>
      <c r="J1307" s="240">
        <v>12.2</v>
      </c>
      <c r="K1307" s="240">
        <v>7.39</v>
      </c>
      <c r="L1307" s="240">
        <v>28.27</v>
      </c>
      <c r="M1307" s="240">
        <v>50.42</v>
      </c>
      <c r="N1307" s="240">
        <v>45.46</v>
      </c>
      <c r="O1307" s="240">
        <v>53.7</v>
      </c>
      <c r="P1307" s="240">
        <v>137.88</v>
      </c>
      <c r="Q1307" s="240">
        <v>195.95</v>
      </c>
      <c r="R1307" s="240">
        <v>272.63</v>
      </c>
      <c r="S1307" s="240">
        <v>413.5</v>
      </c>
      <c r="T1307" s="240">
        <v>112.78</v>
      </c>
      <c r="U1307" s="240">
        <v>67.45</v>
      </c>
      <c r="V1307" s="240">
        <v>28.51</v>
      </c>
      <c r="W1307" s="240">
        <v>27.31</v>
      </c>
      <c r="X1307" s="240">
        <v>5.0599999999999996</v>
      </c>
      <c r="Y1307" s="240">
        <v>5.1100000000000003</v>
      </c>
      <c r="Z1307" s="240">
        <v>0.27</v>
      </c>
      <c r="AA1307" s="248">
        <v>2.2999999999999998</v>
      </c>
      <c r="AB1307" s="93"/>
    </row>
    <row r="1308" spans="1:28" ht="19.5" customHeight="1" x14ac:dyDescent="0.15">
      <c r="A1308" s="194"/>
      <c r="B1308" s="195"/>
      <c r="C1308" s="191"/>
      <c r="D1308" s="191"/>
      <c r="E1308" s="189" t="s">
        <v>150</v>
      </c>
      <c r="F1308" s="240">
        <v>350.64699999999999</v>
      </c>
      <c r="G1308" s="240">
        <v>0</v>
      </c>
      <c r="H1308" s="240">
        <v>0</v>
      </c>
      <c r="I1308" s="240">
        <v>0.24399999999999999</v>
      </c>
      <c r="J1308" s="240">
        <v>0.65800000000000003</v>
      </c>
      <c r="K1308" s="240">
        <v>0.92</v>
      </c>
      <c r="L1308" s="240">
        <v>5.5339999999999998</v>
      </c>
      <c r="M1308" s="240">
        <v>11.737</v>
      </c>
      <c r="N1308" s="240">
        <v>7.867</v>
      </c>
      <c r="O1308" s="240">
        <v>16.600000000000001</v>
      </c>
      <c r="P1308" s="240">
        <v>36.840000000000003</v>
      </c>
      <c r="Q1308" s="240">
        <v>50.625</v>
      </c>
      <c r="R1308" s="240">
        <v>66.049000000000106</v>
      </c>
      <c r="S1308" s="240">
        <v>89.646000000000001</v>
      </c>
      <c r="T1308" s="240">
        <v>28.058</v>
      </c>
      <c r="U1308" s="240">
        <v>16.677</v>
      </c>
      <c r="V1308" s="240">
        <v>7.3259999999999996</v>
      </c>
      <c r="W1308" s="240">
        <v>7.1459999999999999</v>
      </c>
      <c r="X1308" s="240">
        <v>1.776</v>
      </c>
      <c r="Y1308" s="240">
        <v>2.0950000000000002</v>
      </c>
      <c r="Z1308" s="240">
        <v>0.111</v>
      </c>
      <c r="AA1308" s="248">
        <v>0.73799999999999999</v>
      </c>
      <c r="AB1308" s="93"/>
    </row>
    <row r="1309" spans="1:28" ht="19.5" customHeight="1" x14ac:dyDescent="0.15">
      <c r="A1309" s="194"/>
      <c r="B1309" s="196"/>
      <c r="C1309" s="193" t="s">
        <v>152</v>
      </c>
      <c r="D1309" s="188"/>
      <c r="E1309" s="189" t="s">
        <v>184</v>
      </c>
      <c r="F1309" s="240">
        <v>712.63</v>
      </c>
      <c r="G1309" s="240">
        <v>14.7</v>
      </c>
      <c r="H1309" s="240">
        <v>1.86</v>
      </c>
      <c r="I1309" s="240">
        <v>9.5299999999999994</v>
      </c>
      <c r="J1309" s="240">
        <v>4.05</v>
      </c>
      <c r="K1309" s="240">
        <v>4.01</v>
      </c>
      <c r="L1309" s="240">
        <v>25.55</v>
      </c>
      <c r="M1309" s="240">
        <v>44.27</v>
      </c>
      <c r="N1309" s="240">
        <v>16.03</v>
      </c>
      <c r="O1309" s="240">
        <v>50.85</v>
      </c>
      <c r="P1309" s="240">
        <v>93.8</v>
      </c>
      <c r="Q1309" s="240">
        <v>102.23</v>
      </c>
      <c r="R1309" s="240">
        <v>114.09</v>
      </c>
      <c r="S1309" s="240">
        <v>124.31</v>
      </c>
      <c r="T1309" s="240">
        <v>46.73</v>
      </c>
      <c r="U1309" s="240">
        <v>26.64</v>
      </c>
      <c r="V1309" s="240">
        <v>12.01</v>
      </c>
      <c r="W1309" s="240">
        <v>11.89</v>
      </c>
      <c r="X1309" s="240">
        <v>4.1100000000000003</v>
      </c>
      <c r="Y1309" s="240">
        <v>5.1100000000000003</v>
      </c>
      <c r="Z1309" s="240">
        <v>0.27</v>
      </c>
      <c r="AA1309" s="248">
        <v>0.59</v>
      </c>
      <c r="AB1309" s="93"/>
    </row>
    <row r="1310" spans="1:28" ht="19.5" customHeight="1" x14ac:dyDescent="0.15">
      <c r="A1310" s="194"/>
      <c r="B1310" s="197"/>
      <c r="C1310" s="197"/>
      <c r="D1310" s="191"/>
      <c r="E1310" s="189" t="s">
        <v>150</v>
      </c>
      <c r="F1310" s="240">
        <v>240.57499999999999</v>
      </c>
      <c r="G1310" s="240">
        <v>0</v>
      </c>
      <c r="H1310" s="240">
        <v>0</v>
      </c>
      <c r="I1310" s="240">
        <v>0.19</v>
      </c>
      <c r="J1310" s="240">
        <v>0.28699999999999998</v>
      </c>
      <c r="K1310" s="240">
        <v>0.68300000000000005</v>
      </c>
      <c r="L1310" s="240">
        <v>5.2889999999999997</v>
      </c>
      <c r="M1310" s="240">
        <v>11.093</v>
      </c>
      <c r="N1310" s="240">
        <v>4.6289999999999996</v>
      </c>
      <c r="O1310" s="240">
        <v>16.256</v>
      </c>
      <c r="P1310" s="240">
        <v>31.84</v>
      </c>
      <c r="Q1310" s="240">
        <v>37.457000000000001</v>
      </c>
      <c r="R1310" s="240">
        <v>43.039000000000001</v>
      </c>
      <c r="S1310" s="240">
        <v>47.697999999999901</v>
      </c>
      <c r="T1310" s="240">
        <v>17.856000000000002</v>
      </c>
      <c r="U1310" s="240">
        <v>10.48</v>
      </c>
      <c r="V1310" s="240">
        <v>4.8150000000000004</v>
      </c>
      <c r="W1310" s="240">
        <v>4.8780000000000001</v>
      </c>
      <c r="X1310" s="240">
        <v>1.6359999999999999</v>
      </c>
      <c r="Y1310" s="240">
        <v>2.0950000000000002</v>
      </c>
      <c r="Z1310" s="240">
        <v>0.111</v>
      </c>
      <c r="AA1310" s="248">
        <v>0.24299999999999999</v>
      </c>
      <c r="AB1310" s="93"/>
    </row>
    <row r="1311" spans="1:28" ht="19.5" customHeight="1" x14ac:dyDescent="0.15">
      <c r="A1311" s="194"/>
      <c r="B1311" s="198"/>
      <c r="C1311" s="189"/>
      <c r="D1311" s="189" t="s">
        <v>153</v>
      </c>
      <c r="E1311" s="189" t="s">
        <v>184</v>
      </c>
      <c r="F1311" s="240">
        <v>712.13</v>
      </c>
      <c r="G1311" s="240">
        <v>14.7</v>
      </c>
      <c r="H1311" s="240">
        <v>1.86</v>
      </c>
      <c r="I1311" s="240">
        <v>9.43</v>
      </c>
      <c r="J1311" s="240">
        <v>4.05</v>
      </c>
      <c r="K1311" s="240">
        <v>4.01</v>
      </c>
      <c r="L1311" s="240">
        <v>25.55</v>
      </c>
      <c r="M1311" s="240">
        <v>44.27</v>
      </c>
      <c r="N1311" s="240">
        <v>16.03</v>
      </c>
      <c r="O1311" s="240">
        <v>50.85</v>
      </c>
      <c r="P1311" s="240">
        <v>93.8</v>
      </c>
      <c r="Q1311" s="240">
        <v>102.05</v>
      </c>
      <c r="R1311" s="240">
        <v>113.87</v>
      </c>
      <c r="S1311" s="240">
        <v>124.31</v>
      </c>
      <c r="T1311" s="240">
        <v>46.73</v>
      </c>
      <c r="U1311" s="240">
        <v>26.64</v>
      </c>
      <c r="V1311" s="240">
        <v>12.01</v>
      </c>
      <c r="W1311" s="240">
        <v>11.89</v>
      </c>
      <c r="X1311" s="240">
        <v>4.1100000000000003</v>
      </c>
      <c r="Y1311" s="240">
        <v>5.1100000000000003</v>
      </c>
      <c r="Z1311" s="240">
        <v>0.27</v>
      </c>
      <c r="AA1311" s="248">
        <v>0.59</v>
      </c>
      <c r="AB1311" s="93"/>
    </row>
    <row r="1312" spans="1:28" ht="19.5" customHeight="1" x14ac:dyDescent="0.15">
      <c r="A1312" s="194"/>
      <c r="B1312" s="198" t="s">
        <v>154</v>
      </c>
      <c r="C1312" s="198"/>
      <c r="D1312" s="198"/>
      <c r="E1312" s="189" t="s">
        <v>150</v>
      </c>
      <c r="F1312" s="240">
        <v>240.53299999999999</v>
      </c>
      <c r="G1312" s="240">
        <v>0</v>
      </c>
      <c r="H1312" s="240">
        <v>0</v>
      </c>
      <c r="I1312" s="240">
        <v>0.187</v>
      </c>
      <c r="J1312" s="240">
        <v>0.28699999999999998</v>
      </c>
      <c r="K1312" s="240">
        <v>0.68300000000000005</v>
      </c>
      <c r="L1312" s="240">
        <v>5.2889999999999997</v>
      </c>
      <c r="M1312" s="240">
        <v>11.093</v>
      </c>
      <c r="N1312" s="240">
        <v>4.6289999999999996</v>
      </c>
      <c r="O1312" s="240">
        <v>16.256</v>
      </c>
      <c r="P1312" s="240">
        <v>31.84</v>
      </c>
      <c r="Q1312" s="240">
        <v>37.44</v>
      </c>
      <c r="R1312" s="240">
        <v>43.017000000000003</v>
      </c>
      <c r="S1312" s="240">
        <v>47.697999999999901</v>
      </c>
      <c r="T1312" s="240">
        <v>17.856000000000002</v>
      </c>
      <c r="U1312" s="240">
        <v>10.48</v>
      </c>
      <c r="V1312" s="240">
        <v>4.8150000000000004</v>
      </c>
      <c r="W1312" s="240">
        <v>4.8780000000000001</v>
      </c>
      <c r="X1312" s="240">
        <v>1.6359999999999999</v>
      </c>
      <c r="Y1312" s="240">
        <v>2.0950000000000002</v>
      </c>
      <c r="Z1312" s="240">
        <v>0.111</v>
      </c>
      <c r="AA1312" s="248">
        <v>0.24299999999999999</v>
      </c>
      <c r="AB1312" s="93"/>
    </row>
    <row r="1313" spans="1:28" ht="19.5" customHeight="1" x14ac:dyDescent="0.15">
      <c r="A1313" s="194" t="s">
        <v>155</v>
      </c>
      <c r="B1313" s="198"/>
      <c r="C1313" s="198" t="s">
        <v>10</v>
      </c>
      <c r="D1313" s="189" t="s">
        <v>156</v>
      </c>
      <c r="E1313" s="189" t="s">
        <v>184</v>
      </c>
      <c r="F1313" s="240">
        <v>679.24</v>
      </c>
      <c r="G1313" s="240">
        <v>14.7</v>
      </c>
      <c r="H1313" s="240">
        <v>0.77</v>
      </c>
      <c r="I1313" s="240">
        <v>2.97</v>
      </c>
      <c r="J1313" s="240">
        <v>2.2200000000000002</v>
      </c>
      <c r="K1313" s="240">
        <v>4.01</v>
      </c>
      <c r="L1313" s="240">
        <v>24.27</v>
      </c>
      <c r="M1313" s="240">
        <v>44.27</v>
      </c>
      <c r="N1313" s="240">
        <v>15.93</v>
      </c>
      <c r="O1313" s="240">
        <v>50.73</v>
      </c>
      <c r="P1313" s="240">
        <v>93.53</v>
      </c>
      <c r="Q1313" s="240">
        <v>99.31</v>
      </c>
      <c r="R1313" s="240">
        <v>112.01</v>
      </c>
      <c r="S1313" s="240">
        <v>117.15</v>
      </c>
      <c r="T1313" s="240">
        <v>40.380000000000003</v>
      </c>
      <c r="U1313" s="240">
        <v>23.01</v>
      </c>
      <c r="V1313" s="240">
        <v>12.01</v>
      </c>
      <c r="W1313" s="240">
        <v>11.89</v>
      </c>
      <c r="X1313" s="240">
        <v>4.1100000000000003</v>
      </c>
      <c r="Y1313" s="240">
        <v>5.1100000000000003</v>
      </c>
      <c r="Z1313" s="240">
        <v>0.27</v>
      </c>
      <c r="AA1313" s="248">
        <v>0.59</v>
      </c>
      <c r="AB1313" s="93"/>
    </row>
    <row r="1314" spans="1:28" ht="19.5" customHeight="1" x14ac:dyDescent="0.15">
      <c r="A1314" s="194"/>
      <c r="B1314" s="198"/>
      <c r="C1314" s="198"/>
      <c r="D1314" s="198"/>
      <c r="E1314" s="189" t="s">
        <v>150</v>
      </c>
      <c r="F1314" s="240">
        <v>234.32</v>
      </c>
      <c r="G1314" s="240">
        <v>0</v>
      </c>
      <c r="H1314" s="240">
        <v>0</v>
      </c>
      <c r="I1314" s="240">
        <v>0.187</v>
      </c>
      <c r="J1314" s="240">
        <v>0.26600000000000001</v>
      </c>
      <c r="K1314" s="240">
        <v>0.68300000000000005</v>
      </c>
      <c r="L1314" s="240">
        <v>5.0999999999999996</v>
      </c>
      <c r="M1314" s="240">
        <v>11.093</v>
      </c>
      <c r="N1314" s="240">
        <v>4.6130000000000004</v>
      </c>
      <c r="O1314" s="240">
        <v>16.234000000000002</v>
      </c>
      <c r="P1314" s="240">
        <v>31.786000000000001</v>
      </c>
      <c r="Q1314" s="240">
        <v>36.744999999999997</v>
      </c>
      <c r="R1314" s="240">
        <v>42.521999999999998</v>
      </c>
      <c r="S1314" s="240">
        <v>45.730999999999902</v>
      </c>
      <c r="T1314" s="240">
        <v>16.151</v>
      </c>
      <c r="U1314" s="240">
        <v>9.4309999999999992</v>
      </c>
      <c r="V1314" s="240">
        <v>4.8150000000000004</v>
      </c>
      <c r="W1314" s="240">
        <v>4.8780000000000001</v>
      </c>
      <c r="X1314" s="240">
        <v>1.6359999999999999</v>
      </c>
      <c r="Y1314" s="240">
        <v>2.0950000000000002</v>
      </c>
      <c r="Z1314" s="240">
        <v>0.111</v>
      </c>
      <c r="AA1314" s="248">
        <v>0.24299999999999999</v>
      </c>
      <c r="AB1314" s="93"/>
    </row>
    <row r="1315" spans="1:28" ht="19.5" customHeight="1" x14ac:dyDescent="0.15">
      <c r="A1315" s="194"/>
      <c r="B1315" s="198"/>
      <c r="C1315" s="198"/>
      <c r="D1315" s="189" t="s">
        <v>157</v>
      </c>
      <c r="E1315" s="189" t="s">
        <v>184</v>
      </c>
      <c r="F1315" s="240">
        <v>4.37</v>
      </c>
      <c r="G1315" s="240">
        <v>0</v>
      </c>
      <c r="H1315" s="240">
        <v>0</v>
      </c>
      <c r="I1315" s="240">
        <v>0</v>
      </c>
      <c r="J1315" s="240">
        <v>0</v>
      </c>
      <c r="K1315" s="240">
        <v>0</v>
      </c>
      <c r="L1315" s="240">
        <v>0.2</v>
      </c>
      <c r="M1315" s="240">
        <v>0</v>
      </c>
      <c r="N1315" s="240">
        <v>0</v>
      </c>
      <c r="O1315" s="240">
        <v>0</v>
      </c>
      <c r="P1315" s="240">
        <v>0</v>
      </c>
      <c r="Q1315" s="240">
        <v>0</v>
      </c>
      <c r="R1315" s="240">
        <v>0.16</v>
      </c>
      <c r="S1315" s="240">
        <v>0.56999999999999995</v>
      </c>
      <c r="T1315" s="240">
        <v>3.44</v>
      </c>
      <c r="U1315" s="240">
        <v>0</v>
      </c>
      <c r="V1315" s="240">
        <v>0</v>
      </c>
      <c r="W1315" s="240">
        <v>0</v>
      </c>
      <c r="X1315" s="240">
        <v>0</v>
      </c>
      <c r="Y1315" s="240">
        <v>0</v>
      </c>
      <c r="Z1315" s="240">
        <v>0</v>
      </c>
      <c r="AA1315" s="248">
        <v>0</v>
      </c>
      <c r="AB1315" s="93"/>
    </row>
    <row r="1316" spans="1:28" ht="19.5" customHeight="1" x14ac:dyDescent="0.15">
      <c r="A1316" s="194"/>
      <c r="B1316" s="198"/>
      <c r="C1316" s="198"/>
      <c r="D1316" s="198"/>
      <c r="E1316" s="189" t="s">
        <v>150</v>
      </c>
      <c r="F1316" s="240">
        <v>1.0569999999999999</v>
      </c>
      <c r="G1316" s="240">
        <v>0</v>
      </c>
      <c r="H1316" s="240">
        <v>0</v>
      </c>
      <c r="I1316" s="240">
        <v>0</v>
      </c>
      <c r="J1316" s="240">
        <v>0</v>
      </c>
      <c r="K1316" s="240">
        <v>0</v>
      </c>
      <c r="L1316" s="240">
        <v>2.3E-2</v>
      </c>
      <c r="M1316" s="240">
        <v>0</v>
      </c>
      <c r="N1316" s="240">
        <v>0</v>
      </c>
      <c r="O1316" s="240">
        <v>0</v>
      </c>
      <c r="P1316" s="240">
        <v>0</v>
      </c>
      <c r="Q1316" s="240">
        <v>0</v>
      </c>
      <c r="R1316" s="240">
        <v>3.6999999999999998E-2</v>
      </c>
      <c r="S1316" s="240">
        <v>0.13700000000000001</v>
      </c>
      <c r="T1316" s="240">
        <v>0.86</v>
      </c>
      <c r="U1316" s="240">
        <v>0</v>
      </c>
      <c r="V1316" s="240">
        <v>0</v>
      </c>
      <c r="W1316" s="240">
        <v>0</v>
      </c>
      <c r="X1316" s="240">
        <v>0</v>
      </c>
      <c r="Y1316" s="240">
        <v>0</v>
      </c>
      <c r="Z1316" s="240">
        <v>0</v>
      </c>
      <c r="AA1316" s="248">
        <v>0</v>
      </c>
      <c r="AB1316" s="93"/>
    </row>
    <row r="1317" spans="1:28" ht="19.5" customHeight="1" x14ac:dyDescent="0.15">
      <c r="A1317" s="194"/>
      <c r="B1317" s="198" t="s">
        <v>158</v>
      </c>
      <c r="C1317" s="198" t="s">
        <v>159</v>
      </c>
      <c r="D1317" s="189" t="s">
        <v>160</v>
      </c>
      <c r="E1317" s="189" t="s">
        <v>184</v>
      </c>
      <c r="F1317" s="240">
        <v>1.1299999999999999</v>
      </c>
      <c r="G1317" s="240">
        <v>0</v>
      </c>
      <c r="H1317" s="240">
        <v>0</v>
      </c>
      <c r="I1317" s="240">
        <v>0</v>
      </c>
      <c r="J1317" s="240">
        <v>0</v>
      </c>
      <c r="K1317" s="240">
        <v>0</v>
      </c>
      <c r="L1317" s="240">
        <v>0.2</v>
      </c>
      <c r="M1317" s="240">
        <v>0</v>
      </c>
      <c r="N1317" s="240">
        <v>0.1</v>
      </c>
      <c r="O1317" s="240">
        <v>0.12</v>
      </c>
      <c r="P1317" s="240">
        <v>0.27</v>
      </c>
      <c r="Q1317" s="240">
        <v>0.44</v>
      </c>
      <c r="R1317" s="240">
        <v>0</v>
      </c>
      <c r="S1317" s="240">
        <v>0</v>
      </c>
      <c r="T1317" s="240">
        <v>0</v>
      </c>
      <c r="U1317" s="240">
        <v>0</v>
      </c>
      <c r="V1317" s="240">
        <v>0</v>
      </c>
      <c r="W1317" s="240">
        <v>0</v>
      </c>
      <c r="X1317" s="240">
        <v>0</v>
      </c>
      <c r="Y1317" s="240">
        <v>0</v>
      </c>
      <c r="Z1317" s="240">
        <v>0</v>
      </c>
      <c r="AA1317" s="248">
        <v>0</v>
      </c>
      <c r="AB1317" s="93"/>
    </row>
    <row r="1318" spans="1:28" ht="19.5" customHeight="1" x14ac:dyDescent="0.15">
      <c r="A1318" s="194"/>
      <c r="B1318" s="198"/>
      <c r="C1318" s="198"/>
      <c r="D1318" s="198"/>
      <c r="E1318" s="189" t="s">
        <v>150</v>
      </c>
      <c r="F1318" s="240">
        <v>0.21199999999999999</v>
      </c>
      <c r="G1318" s="240">
        <v>0</v>
      </c>
      <c r="H1318" s="240">
        <v>0</v>
      </c>
      <c r="I1318" s="240">
        <v>0</v>
      </c>
      <c r="J1318" s="240">
        <v>0</v>
      </c>
      <c r="K1318" s="240">
        <v>0</v>
      </c>
      <c r="L1318" s="240">
        <v>2.4E-2</v>
      </c>
      <c r="M1318" s="240">
        <v>0</v>
      </c>
      <c r="N1318" s="240">
        <v>1.6E-2</v>
      </c>
      <c r="O1318" s="240">
        <v>2.1999999999999999E-2</v>
      </c>
      <c r="P1318" s="240">
        <v>5.3999999999999999E-2</v>
      </c>
      <c r="Q1318" s="240">
        <v>9.6000000000000002E-2</v>
      </c>
      <c r="R1318" s="240">
        <v>0</v>
      </c>
      <c r="S1318" s="240">
        <v>0</v>
      </c>
      <c r="T1318" s="240">
        <v>0</v>
      </c>
      <c r="U1318" s="240">
        <v>0</v>
      </c>
      <c r="V1318" s="240">
        <v>0</v>
      </c>
      <c r="W1318" s="240">
        <v>0</v>
      </c>
      <c r="X1318" s="240">
        <v>0</v>
      </c>
      <c r="Y1318" s="240">
        <v>0</v>
      </c>
      <c r="Z1318" s="240">
        <v>0</v>
      </c>
      <c r="AA1318" s="248">
        <v>0</v>
      </c>
      <c r="AB1318" s="93"/>
    </row>
    <row r="1319" spans="1:28" ht="19.5" customHeight="1" x14ac:dyDescent="0.15">
      <c r="A1319" s="194"/>
      <c r="B1319" s="198"/>
      <c r="C1319" s="198"/>
      <c r="D1319" s="189" t="s">
        <v>161</v>
      </c>
      <c r="E1319" s="189" t="s">
        <v>184</v>
      </c>
      <c r="F1319" s="240">
        <v>9.3800000000000008</v>
      </c>
      <c r="G1319" s="240">
        <v>0</v>
      </c>
      <c r="H1319" s="240">
        <v>1.0900000000000001</v>
      </c>
      <c r="I1319" s="240">
        <v>6.46</v>
      </c>
      <c r="J1319" s="240">
        <v>1.83</v>
      </c>
      <c r="K1319" s="240">
        <v>0</v>
      </c>
      <c r="L1319" s="240">
        <v>0</v>
      </c>
      <c r="M1319" s="240">
        <v>0</v>
      </c>
      <c r="N1319" s="240">
        <v>0</v>
      </c>
      <c r="O1319" s="240">
        <v>0</v>
      </c>
      <c r="P1319" s="240">
        <v>0</v>
      </c>
      <c r="Q1319" s="240">
        <v>0</v>
      </c>
      <c r="R1319" s="240">
        <v>0</v>
      </c>
      <c r="S1319" s="240">
        <v>0</v>
      </c>
      <c r="T1319" s="240">
        <v>0</v>
      </c>
      <c r="U1319" s="240">
        <v>0</v>
      </c>
      <c r="V1319" s="240">
        <v>0</v>
      </c>
      <c r="W1319" s="240">
        <v>0</v>
      </c>
      <c r="X1319" s="240">
        <v>0</v>
      </c>
      <c r="Y1319" s="240">
        <v>0</v>
      </c>
      <c r="Z1319" s="240">
        <v>0</v>
      </c>
      <c r="AA1319" s="248">
        <v>0</v>
      </c>
      <c r="AB1319" s="93"/>
    </row>
    <row r="1320" spans="1:28" ht="19.5" customHeight="1" x14ac:dyDescent="0.15">
      <c r="A1320" s="194"/>
      <c r="B1320" s="198"/>
      <c r="C1320" s="198"/>
      <c r="D1320" s="198"/>
      <c r="E1320" s="189" t="s">
        <v>150</v>
      </c>
      <c r="F1320" s="240">
        <v>2.1000000000000001E-2</v>
      </c>
      <c r="G1320" s="240">
        <v>0</v>
      </c>
      <c r="H1320" s="240">
        <v>0</v>
      </c>
      <c r="I1320" s="240">
        <v>0</v>
      </c>
      <c r="J1320" s="240">
        <v>2.1000000000000001E-2</v>
      </c>
      <c r="K1320" s="240">
        <v>0</v>
      </c>
      <c r="L1320" s="240">
        <v>0</v>
      </c>
      <c r="M1320" s="240">
        <v>0</v>
      </c>
      <c r="N1320" s="240">
        <v>0</v>
      </c>
      <c r="O1320" s="240">
        <v>0</v>
      </c>
      <c r="P1320" s="240">
        <v>0</v>
      </c>
      <c r="Q1320" s="240">
        <v>0</v>
      </c>
      <c r="R1320" s="240">
        <v>0</v>
      </c>
      <c r="S1320" s="240">
        <v>0</v>
      </c>
      <c r="T1320" s="240">
        <v>0</v>
      </c>
      <c r="U1320" s="240">
        <v>0</v>
      </c>
      <c r="V1320" s="240">
        <v>0</v>
      </c>
      <c r="W1320" s="240">
        <v>0</v>
      </c>
      <c r="X1320" s="240">
        <v>0</v>
      </c>
      <c r="Y1320" s="240">
        <v>0</v>
      </c>
      <c r="Z1320" s="240">
        <v>0</v>
      </c>
      <c r="AA1320" s="248">
        <v>0</v>
      </c>
      <c r="AB1320" s="93"/>
    </row>
    <row r="1321" spans="1:28" ht="19.5" customHeight="1" x14ac:dyDescent="0.15">
      <c r="A1321" s="194"/>
      <c r="B1321" s="198"/>
      <c r="C1321" s="198" t="s">
        <v>162</v>
      </c>
      <c r="D1321" s="189" t="s">
        <v>163</v>
      </c>
      <c r="E1321" s="189" t="s">
        <v>184</v>
      </c>
      <c r="F1321" s="240">
        <v>18.010000000000002</v>
      </c>
      <c r="G1321" s="240">
        <v>0</v>
      </c>
      <c r="H1321" s="240">
        <v>0</v>
      </c>
      <c r="I1321" s="240">
        <v>0</v>
      </c>
      <c r="J1321" s="240">
        <v>0</v>
      </c>
      <c r="K1321" s="240">
        <v>0</v>
      </c>
      <c r="L1321" s="240">
        <v>0.88</v>
      </c>
      <c r="M1321" s="240">
        <v>0</v>
      </c>
      <c r="N1321" s="240">
        <v>0</v>
      </c>
      <c r="O1321" s="240">
        <v>0</v>
      </c>
      <c r="P1321" s="240">
        <v>0</v>
      </c>
      <c r="Q1321" s="240">
        <v>2.2999999999999998</v>
      </c>
      <c r="R1321" s="240">
        <v>1.7</v>
      </c>
      <c r="S1321" s="240">
        <v>6.59</v>
      </c>
      <c r="T1321" s="240">
        <v>2.91</v>
      </c>
      <c r="U1321" s="240">
        <v>3.63</v>
      </c>
      <c r="V1321" s="240">
        <v>0</v>
      </c>
      <c r="W1321" s="240">
        <v>0</v>
      </c>
      <c r="X1321" s="240">
        <v>0</v>
      </c>
      <c r="Y1321" s="240">
        <v>0</v>
      </c>
      <c r="Z1321" s="240">
        <v>0</v>
      </c>
      <c r="AA1321" s="248">
        <v>0</v>
      </c>
      <c r="AB1321" s="93"/>
    </row>
    <row r="1322" spans="1:28" ht="19.5" customHeight="1" x14ac:dyDescent="0.15">
      <c r="A1322" s="194"/>
      <c r="B1322" s="198" t="s">
        <v>20</v>
      </c>
      <c r="C1322" s="198"/>
      <c r="D1322" s="198"/>
      <c r="E1322" s="189" t="s">
        <v>150</v>
      </c>
      <c r="F1322" s="240">
        <v>4.923</v>
      </c>
      <c r="G1322" s="240">
        <v>0</v>
      </c>
      <c r="H1322" s="240">
        <v>0</v>
      </c>
      <c r="I1322" s="240">
        <v>0</v>
      </c>
      <c r="J1322" s="240">
        <v>0</v>
      </c>
      <c r="K1322" s="240">
        <v>0</v>
      </c>
      <c r="L1322" s="240">
        <v>0.14199999999999999</v>
      </c>
      <c r="M1322" s="240">
        <v>0</v>
      </c>
      <c r="N1322" s="240">
        <v>0</v>
      </c>
      <c r="O1322" s="240">
        <v>0</v>
      </c>
      <c r="P1322" s="240">
        <v>0</v>
      </c>
      <c r="Q1322" s="240">
        <v>0.59899999999999998</v>
      </c>
      <c r="R1322" s="240">
        <v>0.45800000000000002</v>
      </c>
      <c r="S1322" s="240">
        <v>1.83</v>
      </c>
      <c r="T1322" s="240">
        <v>0.84499999999999997</v>
      </c>
      <c r="U1322" s="240">
        <v>1.0489999999999999</v>
      </c>
      <c r="V1322" s="240">
        <v>0</v>
      </c>
      <c r="W1322" s="240">
        <v>0</v>
      </c>
      <c r="X1322" s="240">
        <v>0</v>
      </c>
      <c r="Y1322" s="240">
        <v>0</v>
      </c>
      <c r="Z1322" s="240">
        <v>0</v>
      </c>
      <c r="AA1322" s="248">
        <v>0</v>
      </c>
      <c r="AB1322" s="93"/>
    </row>
    <row r="1323" spans="1:28" ht="19.5" customHeight="1" x14ac:dyDescent="0.15">
      <c r="A1323" s="194"/>
      <c r="B1323" s="198"/>
      <c r="C1323" s="198"/>
      <c r="D1323" s="189" t="s">
        <v>164</v>
      </c>
      <c r="E1323" s="189" t="s">
        <v>184</v>
      </c>
      <c r="F1323" s="240">
        <v>0</v>
      </c>
      <c r="G1323" s="240">
        <v>0</v>
      </c>
      <c r="H1323" s="240">
        <v>0</v>
      </c>
      <c r="I1323" s="240">
        <v>0</v>
      </c>
      <c r="J1323" s="240">
        <v>0</v>
      </c>
      <c r="K1323" s="240">
        <v>0</v>
      </c>
      <c r="L1323" s="240">
        <v>0</v>
      </c>
      <c r="M1323" s="240">
        <v>0</v>
      </c>
      <c r="N1323" s="240">
        <v>0</v>
      </c>
      <c r="O1323" s="240">
        <v>0</v>
      </c>
      <c r="P1323" s="240">
        <v>0</v>
      </c>
      <c r="Q1323" s="240">
        <v>0</v>
      </c>
      <c r="R1323" s="240">
        <v>0</v>
      </c>
      <c r="S1323" s="240">
        <v>0</v>
      </c>
      <c r="T1323" s="240">
        <v>0</v>
      </c>
      <c r="U1323" s="240">
        <v>0</v>
      </c>
      <c r="V1323" s="240">
        <v>0</v>
      </c>
      <c r="W1323" s="240">
        <v>0</v>
      </c>
      <c r="X1323" s="240">
        <v>0</v>
      </c>
      <c r="Y1323" s="240">
        <v>0</v>
      </c>
      <c r="Z1323" s="240">
        <v>0</v>
      </c>
      <c r="AA1323" s="248">
        <v>0</v>
      </c>
      <c r="AB1323" s="93"/>
    </row>
    <row r="1324" spans="1:28" ht="19.5" customHeight="1" x14ac:dyDescent="0.15">
      <c r="A1324" s="194" t="s">
        <v>227</v>
      </c>
      <c r="B1324" s="198"/>
      <c r="C1324" s="198"/>
      <c r="D1324" s="198"/>
      <c r="E1324" s="189" t="s">
        <v>150</v>
      </c>
      <c r="F1324" s="240">
        <v>0</v>
      </c>
      <c r="G1324" s="240">
        <v>0</v>
      </c>
      <c r="H1324" s="240">
        <v>0</v>
      </c>
      <c r="I1324" s="240">
        <v>0</v>
      </c>
      <c r="J1324" s="240">
        <v>0</v>
      </c>
      <c r="K1324" s="240">
        <v>0</v>
      </c>
      <c r="L1324" s="240">
        <v>0</v>
      </c>
      <c r="M1324" s="240">
        <v>0</v>
      </c>
      <c r="N1324" s="240">
        <v>0</v>
      </c>
      <c r="O1324" s="240">
        <v>0</v>
      </c>
      <c r="P1324" s="240">
        <v>0</v>
      </c>
      <c r="Q1324" s="240">
        <v>0</v>
      </c>
      <c r="R1324" s="240">
        <v>0</v>
      </c>
      <c r="S1324" s="240">
        <v>0</v>
      </c>
      <c r="T1324" s="240">
        <v>0</v>
      </c>
      <c r="U1324" s="240">
        <v>0</v>
      </c>
      <c r="V1324" s="240">
        <v>0</v>
      </c>
      <c r="W1324" s="240">
        <v>0</v>
      </c>
      <c r="X1324" s="240">
        <v>0</v>
      </c>
      <c r="Y1324" s="240">
        <v>0</v>
      </c>
      <c r="Z1324" s="240">
        <v>0</v>
      </c>
      <c r="AA1324" s="248">
        <v>0</v>
      </c>
      <c r="AB1324" s="93"/>
    </row>
    <row r="1325" spans="1:28" ht="19.5" customHeight="1" x14ac:dyDescent="0.15">
      <c r="A1325" s="194"/>
      <c r="B1325" s="197"/>
      <c r="C1325" s="193" t="s">
        <v>165</v>
      </c>
      <c r="D1325" s="188"/>
      <c r="E1325" s="189" t="s">
        <v>184</v>
      </c>
      <c r="F1325" s="240">
        <v>0.5</v>
      </c>
      <c r="G1325" s="240">
        <v>0</v>
      </c>
      <c r="H1325" s="240">
        <v>0</v>
      </c>
      <c r="I1325" s="240">
        <v>0.1</v>
      </c>
      <c r="J1325" s="240">
        <v>0</v>
      </c>
      <c r="K1325" s="240">
        <v>0</v>
      </c>
      <c r="L1325" s="240">
        <v>0</v>
      </c>
      <c r="M1325" s="240">
        <v>0</v>
      </c>
      <c r="N1325" s="240">
        <v>0</v>
      </c>
      <c r="O1325" s="240">
        <v>0</v>
      </c>
      <c r="P1325" s="240">
        <v>0</v>
      </c>
      <c r="Q1325" s="240">
        <v>0.18</v>
      </c>
      <c r="R1325" s="240">
        <v>0.22</v>
      </c>
      <c r="S1325" s="240">
        <v>0</v>
      </c>
      <c r="T1325" s="240">
        <v>0</v>
      </c>
      <c r="U1325" s="240">
        <v>0</v>
      </c>
      <c r="V1325" s="240">
        <v>0</v>
      </c>
      <c r="W1325" s="240">
        <v>0</v>
      </c>
      <c r="X1325" s="240">
        <v>0</v>
      </c>
      <c r="Y1325" s="240">
        <v>0</v>
      </c>
      <c r="Z1325" s="240">
        <v>0</v>
      </c>
      <c r="AA1325" s="248">
        <v>0</v>
      </c>
      <c r="AB1325" s="93"/>
    </row>
    <row r="1326" spans="1:28" ht="19.5" customHeight="1" x14ac:dyDescent="0.15">
      <c r="A1326" s="194"/>
      <c r="B1326" s="197"/>
      <c r="C1326" s="197"/>
      <c r="D1326" s="191"/>
      <c r="E1326" s="189" t="s">
        <v>150</v>
      </c>
      <c r="F1326" s="240">
        <v>4.2000000000000003E-2</v>
      </c>
      <c r="G1326" s="240">
        <v>0</v>
      </c>
      <c r="H1326" s="240">
        <v>0</v>
      </c>
      <c r="I1326" s="240">
        <v>3.0000000000000001E-3</v>
      </c>
      <c r="J1326" s="240">
        <v>0</v>
      </c>
      <c r="K1326" s="240">
        <v>0</v>
      </c>
      <c r="L1326" s="240">
        <v>0</v>
      </c>
      <c r="M1326" s="240">
        <v>0</v>
      </c>
      <c r="N1326" s="240">
        <v>0</v>
      </c>
      <c r="O1326" s="240">
        <v>0</v>
      </c>
      <c r="P1326" s="240">
        <v>0</v>
      </c>
      <c r="Q1326" s="240">
        <v>1.7000000000000001E-2</v>
      </c>
      <c r="R1326" s="240">
        <v>2.1999999999999999E-2</v>
      </c>
      <c r="S1326" s="240">
        <v>0</v>
      </c>
      <c r="T1326" s="240">
        <v>0</v>
      </c>
      <c r="U1326" s="240">
        <v>0</v>
      </c>
      <c r="V1326" s="240">
        <v>0</v>
      </c>
      <c r="W1326" s="240">
        <v>0</v>
      </c>
      <c r="X1326" s="240">
        <v>0</v>
      </c>
      <c r="Y1326" s="240">
        <v>0</v>
      </c>
      <c r="Z1326" s="240">
        <v>0</v>
      </c>
      <c r="AA1326" s="248">
        <v>0</v>
      </c>
      <c r="AB1326" s="93"/>
    </row>
    <row r="1327" spans="1:28" ht="19.5" customHeight="1" x14ac:dyDescent="0.15">
      <c r="A1327" s="194"/>
      <c r="B1327" s="196"/>
      <c r="C1327" s="193" t="s">
        <v>152</v>
      </c>
      <c r="D1327" s="188"/>
      <c r="E1327" s="189" t="s">
        <v>184</v>
      </c>
      <c r="F1327" s="240">
        <v>794.86</v>
      </c>
      <c r="G1327" s="240">
        <v>6.3</v>
      </c>
      <c r="H1327" s="240">
        <v>6.83</v>
      </c>
      <c r="I1327" s="240">
        <v>2.08</v>
      </c>
      <c r="J1327" s="240">
        <v>8.15</v>
      </c>
      <c r="K1327" s="240">
        <v>3.38</v>
      </c>
      <c r="L1327" s="240">
        <v>2.72</v>
      </c>
      <c r="M1327" s="240">
        <v>6.15</v>
      </c>
      <c r="N1327" s="240">
        <v>29.43</v>
      </c>
      <c r="O1327" s="240">
        <v>2.85</v>
      </c>
      <c r="P1327" s="240">
        <v>44.08</v>
      </c>
      <c r="Q1327" s="240">
        <v>93.72</v>
      </c>
      <c r="R1327" s="240">
        <v>158.54</v>
      </c>
      <c r="S1327" s="240">
        <v>289.19</v>
      </c>
      <c r="T1327" s="240">
        <v>66.05</v>
      </c>
      <c r="U1327" s="240">
        <v>40.81</v>
      </c>
      <c r="V1327" s="240">
        <v>16.5</v>
      </c>
      <c r="W1327" s="240">
        <v>15.42</v>
      </c>
      <c r="X1327" s="240">
        <v>0.95</v>
      </c>
      <c r="Y1327" s="240">
        <v>0</v>
      </c>
      <c r="Z1327" s="240">
        <v>0</v>
      </c>
      <c r="AA1327" s="248">
        <v>1.71</v>
      </c>
      <c r="AB1327" s="93"/>
    </row>
    <row r="1328" spans="1:28" ht="19.5" customHeight="1" x14ac:dyDescent="0.15">
      <c r="A1328" s="194"/>
      <c r="B1328" s="197"/>
      <c r="C1328" s="197"/>
      <c r="D1328" s="191"/>
      <c r="E1328" s="189" t="s">
        <v>150</v>
      </c>
      <c r="F1328" s="240">
        <v>110.072</v>
      </c>
      <c r="G1328" s="240">
        <v>0</v>
      </c>
      <c r="H1328" s="240">
        <v>0</v>
      </c>
      <c r="I1328" s="240">
        <v>5.3999999999999999E-2</v>
      </c>
      <c r="J1328" s="240">
        <v>0.371</v>
      </c>
      <c r="K1328" s="240">
        <v>0.23699999999999999</v>
      </c>
      <c r="L1328" s="240">
        <v>0.245</v>
      </c>
      <c r="M1328" s="240">
        <v>0.64400000000000002</v>
      </c>
      <c r="N1328" s="240">
        <v>3.238</v>
      </c>
      <c r="O1328" s="240">
        <v>0.34399999999999997</v>
      </c>
      <c r="P1328" s="240">
        <v>5</v>
      </c>
      <c r="Q1328" s="240">
        <v>13.167999999999999</v>
      </c>
      <c r="R1328" s="240">
        <v>23.010000000000101</v>
      </c>
      <c r="S1328" s="240">
        <v>41.948</v>
      </c>
      <c r="T1328" s="240">
        <v>10.202</v>
      </c>
      <c r="U1328" s="240">
        <v>6.1970000000000001</v>
      </c>
      <c r="V1328" s="240">
        <v>2.5110000000000001</v>
      </c>
      <c r="W1328" s="240">
        <v>2.2679999999999998</v>
      </c>
      <c r="X1328" s="240">
        <v>0.14000000000000001</v>
      </c>
      <c r="Y1328" s="240">
        <v>0</v>
      </c>
      <c r="Z1328" s="240">
        <v>0</v>
      </c>
      <c r="AA1328" s="248">
        <v>0.495</v>
      </c>
      <c r="AB1328" s="93"/>
    </row>
    <row r="1329" spans="1:28" ht="19.5" customHeight="1" x14ac:dyDescent="0.15">
      <c r="A1329" s="194"/>
      <c r="B1329" s="198" t="s">
        <v>94</v>
      </c>
      <c r="C1329" s="189"/>
      <c r="D1329" s="189" t="s">
        <v>153</v>
      </c>
      <c r="E1329" s="189" t="s">
        <v>184</v>
      </c>
      <c r="F1329" s="240">
        <v>11.82</v>
      </c>
      <c r="G1329" s="240">
        <v>0</v>
      </c>
      <c r="H1329" s="240">
        <v>0</v>
      </c>
      <c r="I1329" s="240">
        <v>0</v>
      </c>
      <c r="J1329" s="240">
        <v>0</v>
      </c>
      <c r="K1329" s="240">
        <v>0</v>
      </c>
      <c r="L1329" s="240">
        <v>0</v>
      </c>
      <c r="M1329" s="240">
        <v>0.73</v>
      </c>
      <c r="N1329" s="240">
        <v>0</v>
      </c>
      <c r="O1329" s="240">
        <v>0</v>
      </c>
      <c r="P1329" s="240">
        <v>0</v>
      </c>
      <c r="Q1329" s="240">
        <v>0.42</v>
      </c>
      <c r="R1329" s="240">
        <v>0.26</v>
      </c>
      <c r="S1329" s="240">
        <v>0</v>
      </c>
      <c r="T1329" s="240">
        <v>5.81</v>
      </c>
      <c r="U1329" s="240">
        <v>2.12</v>
      </c>
      <c r="V1329" s="240">
        <v>0.77</v>
      </c>
      <c r="W1329" s="240">
        <v>0</v>
      </c>
      <c r="X1329" s="240">
        <v>0</v>
      </c>
      <c r="Y1329" s="240">
        <v>0</v>
      </c>
      <c r="Z1329" s="240">
        <v>0</v>
      </c>
      <c r="AA1329" s="252">
        <v>1.71</v>
      </c>
      <c r="AB1329" s="93"/>
    </row>
    <row r="1330" spans="1:28" ht="19.5" customHeight="1" x14ac:dyDescent="0.15">
      <c r="A1330" s="194"/>
      <c r="B1330" s="198"/>
      <c r="C1330" s="198" t="s">
        <v>10</v>
      </c>
      <c r="D1330" s="198"/>
      <c r="E1330" s="189" t="s">
        <v>150</v>
      </c>
      <c r="F1330" s="240">
        <v>2.8639999999999999</v>
      </c>
      <c r="G1330" s="240">
        <v>0</v>
      </c>
      <c r="H1330" s="240">
        <v>0</v>
      </c>
      <c r="I1330" s="240">
        <v>0</v>
      </c>
      <c r="J1330" s="240">
        <v>0</v>
      </c>
      <c r="K1330" s="240">
        <v>0</v>
      </c>
      <c r="L1330" s="240">
        <v>0</v>
      </c>
      <c r="M1330" s="240">
        <v>0.10199999999999999</v>
      </c>
      <c r="N1330" s="240">
        <v>0</v>
      </c>
      <c r="O1330" s="240">
        <v>0</v>
      </c>
      <c r="P1330" s="240">
        <v>0</v>
      </c>
      <c r="Q1330" s="240">
        <v>9.1999999999999998E-2</v>
      </c>
      <c r="R1330" s="240">
        <v>5.8999999999999997E-2</v>
      </c>
      <c r="S1330" s="240">
        <v>0</v>
      </c>
      <c r="T1330" s="240">
        <v>1.4059999999999999</v>
      </c>
      <c r="U1330" s="240">
        <v>0.51</v>
      </c>
      <c r="V1330" s="240">
        <v>0.2</v>
      </c>
      <c r="W1330" s="240">
        <v>0</v>
      </c>
      <c r="X1330" s="240">
        <v>0</v>
      </c>
      <c r="Y1330" s="240">
        <v>0</v>
      </c>
      <c r="Z1330" s="240">
        <v>0</v>
      </c>
      <c r="AA1330" s="248">
        <v>0.495</v>
      </c>
      <c r="AB1330" s="93"/>
    </row>
    <row r="1331" spans="1:28" ht="19.5" customHeight="1" x14ac:dyDescent="0.15">
      <c r="A1331" s="194"/>
      <c r="B1331" s="198"/>
      <c r="C1331" s="198"/>
      <c r="D1331" s="189" t="s">
        <v>157</v>
      </c>
      <c r="E1331" s="189" t="s">
        <v>184</v>
      </c>
      <c r="F1331" s="240">
        <v>10.11</v>
      </c>
      <c r="G1331" s="240">
        <v>0</v>
      </c>
      <c r="H1331" s="240">
        <v>0</v>
      </c>
      <c r="I1331" s="240">
        <v>0</v>
      </c>
      <c r="J1331" s="240">
        <v>0</v>
      </c>
      <c r="K1331" s="240">
        <v>0</v>
      </c>
      <c r="L1331" s="240">
        <v>0</v>
      </c>
      <c r="M1331" s="240">
        <v>0.73</v>
      </c>
      <c r="N1331" s="240">
        <v>0</v>
      </c>
      <c r="O1331" s="240">
        <v>0</v>
      </c>
      <c r="P1331" s="240">
        <v>0</v>
      </c>
      <c r="Q1331" s="240">
        <v>0.42</v>
      </c>
      <c r="R1331" s="240">
        <v>0.26</v>
      </c>
      <c r="S1331" s="240">
        <v>0</v>
      </c>
      <c r="T1331" s="240">
        <v>5.81</v>
      </c>
      <c r="U1331" s="240">
        <v>2.12</v>
      </c>
      <c r="V1331" s="240">
        <v>0.77</v>
      </c>
      <c r="W1331" s="240">
        <v>0</v>
      </c>
      <c r="X1331" s="240">
        <v>0</v>
      </c>
      <c r="Y1331" s="240">
        <v>0</v>
      </c>
      <c r="Z1331" s="240">
        <v>0</v>
      </c>
      <c r="AA1331" s="248">
        <v>0</v>
      </c>
      <c r="AB1331" s="93"/>
    </row>
    <row r="1332" spans="1:28" ht="19.5" customHeight="1" x14ac:dyDescent="0.15">
      <c r="A1332" s="194"/>
      <c r="B1332" s="198"/>
      <c r="C1332" s="198"/>
      <c r="D1332" s="198"/>
      <c r="E1332" s="189" t="s">
        <v>150</v>
      </c>
      <c r="F1332" s="240">
        <v>2.3690000000000002</v>
      </c>
      <c r="G1332" s="240">
        <v>0</v>
      </c>
      <c r="H1332" s="240">
        <v>0</v>
      </c>
      <c r="I1332" s="240">
        <v>0</v>
      </c>
      <c r="J1332" s="240">
        <v>0</v>
      </c>
      <c r="K1332" s="240">
        <v>0</v>
      </c>
      <c r="L1332" s="240">
        <v>0</v>
      </c>
      <c r="M1332" s="240">
        <v>0.10199999999999999</v>
      </c>
      <c r="N1332" s="240">
        <v>0</v>
      </c>
      <c r="O1332" s="240">
        <v>0</v>
      </c>
      <c r="P1332" s="240">
        <v>0</v>
      </c>
      <c r="Q1332" s="240">
        <v>9.1999999999999998E-2</v>
      </c>
      <c r="R1332" s="240">
        <v>5.8999999999999997E-2</v>
      </c>
      <c r="S1332" s="240">
        <v>0</v>
      </c>
      <c r="T1332" s="240">
        <v>1.4059999999999999</v>
      </c>
      <c r="U1332" s="240">
        <v>0.51</v>
      </c>
      <c r="V1332" s="240">
        <v>0.2</v>
      </c>
      <c r="W1332" s="240">
        <v>0</v>
      </c>
      <c r="X1332" s="240">
        <v>0</v>
      </c>
      <c r="Y1332" s="240">
        <v>0</v>
      </c>
      <c r="Z1332" s="240">
        <v>0</v>
      </c>
      <c r="AA1332" s="248">
        <v>0</v>
      </c>
      <c r="AB1332" s="93"/>
    </row>
    <row r="1333" spans="1:28" ht="19.5" customHeight="1" x14ac:dyDescent="0.15">
      <c r="A1333" s="194"/>
      <c r="B1333" s="198" t="s">
        <v>65</v>
      </c>
      <c r="C1333" s="198" t="s">
        <v>159</v>
      </c>
      <c r="D1333" s="189" t="s">
        <v>160</v>
      </c>
      <c r="E1333" s="189" t="s">
        <v>184</v>
      </c>
      <c r="F1333" s="240">
        <v>0</v>
      </c>
      <c r="G1333" s="240">
        <v>0</v>
      </c>
      <c r="H1333" s="240">
        <v>0</v>
      </c>
      <c r="I1333" s="240">
        <v>0</v>
      </c>
      <c r="J1333" s="240">
        <v>0</v>
      </c>
      <c r="K1333" s="240">
        <v>0</v>
      </c>
      <c r="L1333" s="240">
        <v>0</v>
      </c>
      <c r="M1333" s="240">
        <v>0</v>
      </c>
      <c r="N1333" s="240">
        <v>0</v>
      </c>
      <c r="O1333" s="240">
        <v>0</v>
      </c>
      <c r="P1333" s="240">
        <v>0</v>
      </c>
      <c r="Q1333" s="240">
        <v>0</v>
      </c>
      <c r="R1333" s="240">
        <v>0</v>
      </c>
      <c r="S1333" s="240">
        <v>0</v>
      </c>
      <c r="T1333" s="240">
        <v>0</v>
      </c>
      <c r="U1333" s="240">
        <v>0</v>
      </c>
      <c r="V1333" s="240">
        <v>0</v>
      </c>
      <c r="W1333" s="240">
        <v>0</v>
      </c>
      <c r="X1333" s="240">
        <v>0</v>
      </c>
      <c r="Y1333" s="240">
        <v>0</v>
      </c>
      <c r="Z1333" s="240">
        <v>0</v>
      </c>
      <c r="AA1333" s="248">
        <v>0</v>
      </c>
      <c r="AB1333" s="93"/>
    </row>
    <row r="1334" spans="1:28" ht="19.5" customHeight="1" x14ac:dyDescent="0.15">
      <c r="A1334" s="194"/>
      <c r="B1334" s="198"/>
      <c r="C1334" s="198"/>
      <c r="D1334" s="198"/>
      <c r="E1334" s="189" t="s">
        <v>150</v>
      </c>
      <c r="F1334" s="240">
        <v>0</v>
      </c>
      <c r="G1334" s="240">
        <v>0</v>
      </c>
      <c r="H1334" s="240">
        <v>0</v>
      </c>
      <c r="I1334" s="240">
        <v>0</v>
      </c>
      <c r="J1334" s="240">
        <v>0</v>
      </c>
      <c r="K1334" s="240">
        <v>0</v>
      </c>
      <c r="L1334" s="240">
        <v>0</v>
      </c>
      <c r="M1334" s="240">
        <v>0</v>
      </c>
      <c r="N1334" s="240">
        <v>0</v>
      </c>
      <c r="O1334" s="240">
        <v>0</v>
      </c>
      <c r="P1334" s="240">
        <v>0</v>
      </c>
      <c r="Q1334" s="240">
        <v>0</v>
      </c>
      <c r="R1334" s="240">
        <v>0</v>
      </c>
      <c r="S1334" s="240">
        <v>0</v>
      </c>
      <c r="T1334" s="240">
        <v>0</v>
      </c>
      <c r="U1334" s="240">
        <v>0</v>
      </c>
      <c r="V1334" s="240">
        <v>0</v>
      </c>
      <c r="W1334" s="240">
        <v>0</v>
      </c>
      <c r="X1334" s="240">
        <v>0</v>
      </c>
      <c r="Y1334" s="240">
        <v>0</v>
      </c>
      <c r="Z1334" s="240">
        <v>0</v>
      </c>
      <c r="AA1334" s="248">
        <v>0</v>
      </c>
      <c r="AB1334" s="93"/>
    </row>
    <row r="1335" spans="1:28" ht="19.5" customHeight="1" x14ac:dyDescent="0.15">
      <c r="A1335" s="194" t="s">
        <v>85</v>
      </c>
      <c r="B1335" s="198"/>
      <c r="C1335" s="198"/>
      <c r="D1335" s="189" t="s">
        <v>166</v>
      </c>
      <c r="E1335" s="189" t="s">
        <v>184</v>
      </c>
      <c r="F1335" s="240">
        <v>1.71</v>
      </c>
      <c r="G1335" s="240">
        <v>0</v>
      </c>
      <c r="H1335" s="240">
        <v>0</v>
      </c>
      <c r="I1335" s="240">
        <v>0</v>
      </c>
      <c r="J1335" s="240">
        <v>0</v>
      </c>
      <c r="K1335" s="240">
        <v>0</v>
      </c>
      <c r="L1335" s="240">
        <v>0</v>
      </c>
      <c r="M1335" s="240">
        <v>0</v>
      </c>
      <c r="N1335" s="240">
        <v>0</v>
      </c>
      <c r="O1335" s="240">
        <v>0</v>
      </c>
      <c r="P1335" s="240">
        <v>0</v>
      </c>
      <c r="Q1335" s="240">
        <v>0</v>
      </c>
      <c r="R1335" s="240">
        <v>0</v>
      </c>
      <c r="S1335" s="240">
        <v>0</v>
      </c>
      <c r="T1335" s="240">
        <v>0</v>
      </c>
      <c r="U1335" s="240">
        <v>0</v>
      </c>
      <c r="V1335" s="240">
        <v>0</v>
      </c>
      <c r="W1335" s="240">
        <v>0</v>
      </c>
      <c r="X1335" s="240">
        <v>0</v>
      </c>
      <c r="Y1335" s="240">
        <v>0</v>
      </c>
      <c r="Z1335" s="240">
        <v>0</v>
      </c>
      <c r="AA1335" s="248">
        <v>1.71</v>
      </c>
      <c r="AB1335" s="93"/>
    </row>
    <row r="1336" spans="1:28" ht="19.5" customHeight="1" x14ac:dyDescent="0.15">
      <c r="A1336" s="194"/>
      <c r="B1336" s="198"/>
      <c r="C1336" s="198" t="s">
        <v>162</v>
      </c>
      <c r="D1336" s="198"/>
      <c r="E1336" s="189" t="s">
        <v>150</v>
      </c>
      <c r="F1336" s="240">
        <v>0.495</v>
      </c>
      <c r="G1336" s="240">
        <v>0</v>
      </c>
      <c r="H1336" s="240">
        <v>0</v>
      </c>
      <c r="I1336" s="240">
        <v>0</v>
      </c>
      <c r="J1336" s="240">
        <v>0</v>
      </c>
      <c r="K1336" s="240">
        <v>0</v>
      </c>
      <c r="L1336" s="240">
        <v>0</v>
      </c>
      <c r="M1336" s="240">
        <v>0</v>
      </c>
      <c r="N1336" s="240">
        <v>0</v>
      </c>
      <c r="O1336" s="240">
        <v>0</v>
      </c>
      <c r="P1336" s="240">
        <v>0</v>
      </c>
      <c r="Q1336" s="240">
        <v>0</v>
      </c>
      <c r="R1336" s="240">
        <v>0</v>
      </c>
      <c r="S1336" s="240">
        <v>0</v>
      </c>
      <c r="T1336" s="240">
        <v>0</v>
      </c>
      <c r="U1336" s="240">
        <v>0</v>
      </c>
      <c r="V1336" s="240">
        <v>0</v>
      </c>
      <c r="W1336" s="240">
        <v>0</v>
      </c>
      <c r="X1336" s="240">
        <v>0</v>
      </c>
      <c r="Y1336" s="240">
        <v>0</v>
      </c>
      <c r="Z1336" s="240">
        <v>0</v>
      </c>
      <c r="AA1336" s="248">
        <v>0.495</v>
      </c>
      <c r="AB1336" s="93"/>
    </row>
    <row r="1337" spans="1:28" ht="19.5" customHeight="1" x14ac:dyDescent="0.15">
      <c r="A1337" s="194"/>
      <c r="B1337" s="198" t="s">
        <v>20</v>
      </c>
      <c r="C1337" s="198"/>
      <c r="D1337" s="189" t="s">
        <v>164</v>
      </c>
      <c r="E1337" s="189" t="s">
        <v>184</v>
      </c>
      <c r="F1337" s="240">
        <v>0</v>
      </c>
      <c r="G1337" s="240">
        <v>0</v>
      </c>
      <c r="H1337" s="240">
        <v>0</v>
      </c>
      <c r="I1337" s="240">
        <v>0</v>
      </c>
      <c r="J1337" s="240">
        <v>0</v>
      </c>
      <c r="K1337" s="240">
        <v>0</v>
      </c>
      <c r="L1337" s="240">
        <v>0</v>
      </c>
      <c r="M1337" s="240">
        <v>0</v>
      </c>
      <c r="N1337" s="240">
        <v>0</v>
      </c>
      <c r="O1337" s="240">
        <v>0</v>
      </c>
      <c r="P1337" s="240">
        <v>0</v>
      </c>
      <c r="Q1337" s="240">
        <v>0</v>
      </c>
      <c r="R1337" s="240">
        <v>0</v>
      </c>
      <c r="S1337" s="240">
        <v>0</v>
      </c>
      <c r="T1337" s="240">
        <v>0</v>
      </c>
      <c r="U1337" s="240">
        <v>0</v>
      </c>
      <c r="V1337" s="240">
        <v>0</v>
      </c>
      <c r="W1337" s="240">
        <v>0</v>
      </c>
      <c r="X1337" s="240">
        <v>0</v>
      </c>
      <c r="Y1337" s="240">
        <v>0</v>
      </c>
      <c r="Z1337" s="240">
        <v>0</v>
      </c>
      <c r="AA1337" s="248">
        <v>0</v>
      </c>
      <c r="AB1337" s="93"/>
    </row>
    <row r="1338" spans="1:28" ht="19.5" customHeight="1" x14ac:dyDescent="0.15">
      <c r="A1338" s="194"/>
      <c r="B1338" s="198"/>
      <c r="C1338" s="198"/>
      <c r="D1338" s="198"/>
      <c r="E1338" s="189" t="s">
        <v>150</v>
      </c>
      <c r="F1338" s="240">
        <v>0</v>
      </c>
      <c r="G1338" s="240">
        <v>0</v>
      </c>
      <c r="H1338" s="240">
        <v>0</v>
      </c>
      <c r="I1338" s="240">
        <v>0</v>
      </c>
      <c r="J1338" s="240">
        <v>0</v>
      </c>
      <c r="K1338" s="240">
        <v>0</v>
      </c>
      <c r="L1338" s="240">
        <v>0</v>
      </c>
      <c r="M1338" s="240">
        <v>0</v>
      </c>
      <c r="N1338" s="240">
        <v>0</v>
      </c>
      <c r="O1338" s="240">
        <v>0</v>
      </c>
      <c r="P1338" s="240">
        <v>0</v>
      </c>
      <c r="Q1338" s="240">
        <v>0</v>
      </c>
      <c r="R1338" s="240">
        <v>0</v>
      </c>
      <c r="S1338" s="240">
        <v>0</v>
      </c>
      <c r="T1338" s="240">
        <v>0</v>
      </c>
      <c r="U1338" s="240">
        <v>0</v>
      </c>
      <c r="V1338" s="240">
        <v>0</v>
      </c>
      <c r="W1338" s="240">
        <v>0</v>
      </c>
      <c r="X1338" s="240">
        <v>0</v>
      </c>
      <c r="Y1338" s="240">
        <v>0</v>
      </c>
      <c r="Z1338" s="240">
        <v>0</v>
      </c>
      <c r="AA1338" s="248">
        <v>0</v>
      </c>
      <c r="AB1338" s="93"/>
    </row>
    <row r="1339" spans="1:28" ht="19.5" customHeight="1" x14ac:dyDescent="0.15">
      <c r="A1339" s="194"/>
      <c r="B1339" s="197"/>
      <c r="C1339" s="193" t="s">
        <v>165</v>
      </c>
      <c r="D1339" s="188"/>
      <c r="E1339" s="189" t="s">
        <v>184</v>
      </c>
      <c r="F1339" s="240">
        <v>783.04</v>
      </c>
      <c r="G1339" s="240">
        <v>6.3</v>
      </c>
      <c r="H1339" s="240">
        <v>6.83</v>
      </c>
      <c r="I1339" s="240">
        <v>2.08</v>
      </c>
      <c r="J1339" s="240">
        <v>8.15</v>
      </c>
      <c r="K1339" s="240">
        <v>3.38</v>
      </c>
      <c r="L1339" s="240">
        <v>2.72</v>
      </c>
      <c r="M1339" s="240">
        <v>5.42</v>
      </c>
      <c r="N1339" s="240">
        <v>29.43</v>
      </c>
      <c r="O1339" s="240">
        <v>2.85</v>
      </c>
      <c r="P1339" s="240">
        <v>44.08</v>
      </c>
      <c r="Q1339" s="240">
        <v>93.3</v>
      </c>
      <c r="R1339" s="240">
        <v>158.28</v>
      </c>
      <c r="S1339" s="240">
        <v>289.19</v>
      </c>
      <c r="T1339" s="240">
        <v>60.24</v>
      </c>
      <c r="U1339" s="240">
        <v>38.69</v>
      </c>
      <c r="V1339" s="240">
        <v>15.73</v>
      </c>
      <c r="W1339" s="240">
        <v>15.42</v>
      </c>
      <c r="X1339" s="240">
        <v>0.95</v>
      </c>
      <c r="Y1339" s="240">
        <v>0</v>
      </c>
      <c r="Z1339" s="240">
        <v>0</v>
      </c>
      <c r="AA1339" s="248">
        <v>0</v>
      </c>
      <c r="AB1339" s="93"/>
    </row>
    <row r="1340" spans="1:28" ht="19.5" customHeight="1" thickBot="1" x14ac:dyDescent="0.2">
      <c r="A1340" s="199"/>
      <c r="B1340" s="200"/>
      <c r="C1340" s="200"/>
      <c r="D1340" s="201"/>
      <c r="E1340" s="202" t="s">
        <v>150</v>
      </c>
      <c r="F1340" s="240">
        <v>107.208</v>
      </c>
      <c r="G1340" s="251">
        <v>0</v>
      </c>
      <c r="H1340" s="250">
        <v>0</v>
      </c>
      <c r="I1340" s="250">
        <v>5.3999999999999999E-2</v>
      </c>
      <c r="J1340" s="250">
        <v>0.371</v>
      </c>
      <c r="K1340" s="250">
        <v>0.23699999999999999</v>
      </c>
      <c r="L1340" s="250">
        <v>0.245</v>
      </c>
      <c r="M1340" s="250">
        <v>0.54200000000000004</v>
      </c>
      <c r="N1340" s="250">
        <v>3.238</v>
      </c>
      <c r="O1340" s="250">
        <v>0.34399999999999997</v>
      </c>
      <c r="P1340" s="250">
        <v>5</v>
      </c>
      <c r="Q1340" s="250">
        <v>13.076000000000001</v>
      </c>
      <c r="R1340" s="250">
        <v>22.9510000000001</v>
      </c>
      <c r="S1340" s="250">
        <v>41.948</v>
      </c>
      <c r="T1340" s="250">
        <v>8.7959999999999994</v>
      </c>
      <c r="U1340" s="250">
        <v>5.6870000000000003</v>
      </c>
      <c r="V1340" s="250">
        <v>2.3109999999999999</v>
      </c>
      <c r="W1340" s="250">
        <v>2.2679999999999998</v>
      </c>
      <c r="X1340" s="250">
        <v>0.14000000000000001</v>
      </c>
      <c r="Y1340" s="250">
        <v>0</v>
      </c>
      <c r="Z1340" s="250">
        <v>0</v>
      </c>
      <c r="AA1340" s="249">
        <v>0</v>
      </c>
      <c r="AB1340" s="93"/>
    </row>
    <row r="1341" spans="1:28" ht="19.5" customHeight="1" x14ac:dyDescent="0.15">
      <c r="A1341" s="391" t="s">
        <v>119</v>
      </c>
      <c r="B1341" s="394" t="s">
        <v>120</v>
      </c>
      <c r="C1341" s="395"/>
      <c r="D1341" s="396"/>
      <c r="E1341" s="198" t="s">
        <v>184</v>
      </c>
      <c r="F1341" s="248">
        <v>63.4</v>
      </c>
    </row>
    <row r="1342" spans="1:28" ht="19.5" customHeight="1" x14ac:dyDescent="0.15">
      <c r="A1342" s="392"/>
      <c r="B1342" s="397" t="s">
        <v>206</v>
      </c>
      <c r="C1342" s="398"/>
      <c r="D1342" s="399"/>
      <c r="E1342" s="189" t="s">
        <v>184</v>
      </c>
      <c r="F1342" s="248">
        <v>54.94</v>
      </c>
    </row>
    <row r="1343" spans="1:28" ht="19.5" customHeight="1" x14ac:dyDescent="0.15">
      <c r="A1343" s="393"/>
      <c r="B1343" s="397" t="s">
        <v>207</v>
      </c>
      <c r="C1343" s="398"/>
      <c r="D1343" s="399"/>
      <c r="E1343" s="189" t="s">
        <v>184</v>
      </c>
      <c r="F1343" s="248">
        <v>8.4600000000000009</v>
      </c>
    </row>
    <row r="1344" spans="1:28" ht="19.5" customHeight="1" thickBot="1" x14ac:dyDescent="0.2">
      <c r="A1344" s="400" t="s">
        <v>205</v>
      </c>
      <c r="B1344" s="401"/>
      <c r="C1344" s="401"/>
      <c r="D1344" s="402"/>
      <c r="E1344" s="203" t="s">
        <v>184</v>
      </c>
      <c r="F1344" s="247">
        <v>0</v>
      </c>
    </row>
    <row r="1346" spans="1:28" ht="19.5" customHeight="1" x14ac:dyDescent="0.15">
      <c r="A1346" s="88" t="s">
        <v>387</v>
      </c>
      <c r="F1346" s="261" t="s">
        <v>513</v>
      </c>
    </row>
    <row r="1347" spans="1:28" ht="19.5" customHeight="1" thickBot="1" x14ac:dyDescent="0.2">
      <c r="A1347" s="388" t="s">
        <v>28</v>
      </c>
      <c r="B1347" s="390"/>
      <c r="C1347" s="390"/>
      <c r="D1347" s="390"/>
      <c r="E1347" s="390"/>
      <c r="F1347" s="390"/>
      <c r="G1347" s="390"/>
      <c r="H1347" s="390"/>
      <c r="I1347" s="390"/>
      <c r="J1347" s="390"/>
      <c r="K1347" s="390"/>
      <c r="L1347" s="390"/>
      <c r="M1347" s="390"/>
      <c r="N1347" s="390"/>
      <c r="O1347" s="390"/>
      <c r="P1347" s="390"/>
      <c r="Q1347" s="390"/>
      <c r="R1347" s="390"/>
      <c r="S1347" s="390"/>
      <c r="T1347" s="390"/>
      <c r="U1347" s="390"/>
      <c r="V1347" s="390"/>
      <c r="W1347" s="390"/>
      <c r="X1347" s="390"/>
      <c r="Y1347" s="390"/>
      <c r="Z1347" s="390"/>
      <c r="AA1347" s="390"/>
    </row>
    <row r="1348" spans="1:28" ht="19.5" customHeight="1" x14ac:dyDescent="0.15">
      <c r="A1348" s="185" t="s">
        <v>180</v>
      </c>
      <c r="B1348" s="186"/>
      <c r="C1348" s="186"/>
      <c r="D1348" s="186"/>
      <c r="E1348" s="186"/>
      <c r="F1348" s="90" t="s">
        <v>181</v>
      </c>
      <c r="G1348" s="91"/>
      <c r="H1348" s="91"/>
      <c r="I1348" s="91"/>
      <c r="J1348" s="91"/>
      <c r="K1348" s="91"/>
      <c r="L1348" s="91"/>
      <c r="M1348" s="91"/>
      <c r="N1348" s="91"/>
      <c r="O1348" s="91"/>
      <c r="P1348" s="91"/>
      <c r="Q1348" s="260"/>
      <c r="R1348" s="92"/>
      <c r="S1348" s="91"/>
      <c r="T1348" s="91"/>
      <c r="U1348" s="91"/>
      <c r="V1348" s="91"/>
      <c r="W1348" s="91"/>
      <c r="X1348" s="91"/>
      <c r="Y1348" s="91"/>
      <c r="Z1348" s="91"/>
      <c r="AA1348" s="259" t="s">
        <v>182</v>
      </c>
      <c r="AB1348" s="93"/>
    </row>
    <row r="1349" spans="1:28" ht="19.5" customHeight="1" x14ac:dyDescent="0.15">
      <c r="A1349" s="187" t="s">
        <v>183</v>
      </c>
      <c r="B1349" s="188"/>
      <c r="C1349" s="188"/>
      <c r="D1349" s="188"/>
      <c r="E1349" s="189" t="s">
        <v>184</v>
      </c>
      <c r="F1349" s="240">
        <v>1059.27</v>
      </c>
      <c r="G1349" s="256" t="s">
        <v>185</v>
      </c>
      <c r="H1349" s="256" t="s">
        <v>186</v>
      </c>
      <c r="I1349" s="256" t="s">
        <v>187</v>
      </c>
      <c r="J1349" s="256" t="s">
        <v>188</v>
      </c>
      <c r="K1349" s="256" t="s">
        <v>228</v>
      </c>
      <c r="L1349" s="256" t="s">
        <v>229</v>
      </c>
      <c r="M1349" s="256" t="s">
        <v>230</v>
      </c>
      <c r="N1349" s="256" t="s">
        <v>231</v>
      </c>
      <c r="O1349" s="256" t="s">
        <v>232</v>
      </c>
      <c r="P1349" s="256" t="s">
        <v>233</v>
      </c>
      <c r="Q1349" s="258" t="s">
        <v>234</v>
      </c>
      <c r="R1349" s="257" t="s">
        <v>235</v>
      </c>
      <c r="S1349" s="256" t="s">
        <v>236</v>
      </c>
      <c r="T1349" s="256" t="s">
        <v>237</v>
      </c>
      <c r="U1349" s="256" t="s">
        <v>238</v>
      </c>
      <c r="V1349" s="256" t="s">
        <v>239</v>
      </c>
      <c r="W1349" s="256" t="s">
        <v>42</v>
      </c>
      <c r="X1349" s="256" t="s">
        <v>147</v>
      </c>
      <c r="Y1349" s="256" t="s">
        <v>148</v>
      </c>
      <c r="Z1349" s="256" t="s">
        <v>149</v>
      </c>
      <c r="AA1349" s="253"/>
      <c r="AB1349" s="93"/>
    </row>
    <row r="1350" spans="1:28" ht="19.5" customHeight="1" x14ac:dyDescent="0.15">
      <c r="A1350" s="190"/>
      <c r="B1350" s="191"/>
      <c r="C1350" s="191"/>
      <c r="D1350" s="191"/>
      <c r="E1350" s="189" t="s">
        <v>150</v>
      </c>
      <c r="F1350" s="240">
        <v>274.79000000000002</v>
      </c>
      <c r="G1350" s="254"/>
      <c r="H1350" s="254"/>
      <c r="I1350" s="254"/>
      <c r="J1350" s="254"/>
      <c r="K1350" s="254"/>
      <c r="L1350" s="254"/>
      <c r="M1350" s="254"/>
      <c r="N1350" s="254"/>
      <c r="O1350" s="254"/>
      <c r="P1350" s="254"/>
      <c r="Q1350" s="255"/>
      <c r="R1350" s="94"/>
      <c r="S1350" s="254"/>
      <c r="T1350" s="254"/>
      <c r="U1350" s="254"/>
      <c r="V1350" s="254"/>
      <c r="W1350" s="254"/>
      <c r="X1350" s="254"/>
      <c r="Y1350" s="254"/>
      <c r="Z1350" s="254"/>
      <c r="AA1350" s="253" t="s">
        <v>151</v>
      </c>
      <c r="AB1350" s="93"/>
    </row>
    <row r="1351" spans="1:28" ht="19.5" customHeight="1" x14ac:dyDescent="0.15">
      <c r="A1351" s="192"/>
      <c r="B1351" s="193" t="s">
        <v>152</v>
      </c>
      <c r="C1351" s="188"/>
      <c r="D1351" s="188"/>
      <c r="E1351" s="189" t="s">
        <v>184</v>
      </c>
      <c r="F1351" s="240">
        <v>987.26</v>
      </c>
      <c r="G1351" s="240">
        <v>0</v>
      </c>
      <c r="H1351" s="240">
        <v>0</v>
      </c>
      <c r="I1351" s="240">
        <v>5.23</v>
      </c>
      <c r="J1351" s="240">
        <v>6.5</v>
      </c>
      <c r="K1351" s="240">
        <v>17.25</v>
      </c>
      <c r="L1351" s="240">
        <v>14.4</v>
      </c>
      <c r="M1351" s="240">
        <v>20.16</v>
      </c>
      <c r="N1351" s="240">
        <v>44.79</v>
      </c>
      <c r="O1351" s="240">
        <v>28.72</v>
      </c>
      <c r="P1351" s="240">
        <v>52.83</v>
      </c>
      <c r="Q1351" s="240">
        <v>57</v>
      </c>
      <c r="R1351" s="240">
        <v>113.43</v>
      </c>
      <c r="S1351" s="240">
        <v>185.31</v>
      </c>
      <c r="T1351" s="240">
        <v>149.63</v>
      </c>
      <c r="U1351" s="240">
        <v>135.4</v>
      </c>
      <c r="V1351" s="240">
        <v>67.92</v>
      </c>
      <c r="W1351" s="240">
        <v>44.7</v>
      </c>
      <c r="X1351" s="240">
        <v>10.63</v>
      </c>
      <c r="Y1351" s="240">
        <v>17.93</v>
      </c>
      <c r="Z1351" s="240">
        <v>6.15</v>
      </c>
      <c r="AA1351" s="248">
        <v>9.2799999999999994</v>
      </c>
      <c r="AB1351" s="93"/>
    </row>
    <row r="1352" spans="1:28" ht="19.5" customHeight="1" x14ac:dyDescent="0.15">
      <c r="A1352" s="194"/>
      <c r="B1352" s="195"/>
      <c r="C1352" s="191"/>
      <c r="D1352" s="191"/>
      <c r="E1352" s="189" t="s">
        <v>150</v>
      </c>
      <c r="F1352" s="240">
        <v>274.79000000000002</v>
      </c>
      <c r="G1352" s="240">
        <v>0</v>
      </c>
      <c r="H1352" s="240">
        <v>0</v>
      </c>
      <c r="I1352" s="240">
        <v>0.20899999999999999</v>
      </c>
      <c r="J1352" s="240">
        <v>0.47599999999999998</v>
      </c>
      <c r="K1352" s="240">
        <v>1.885</v>
      </c>
      <c r="L1352" s="240">
        <v>2.6720000000000002</v>
      </c>
      <c r="M1352" s="240">
        <v>4.157</v>
      </c>
      <c r="N1352" s="240">
        <v>8.9640000000000004</v>
      </c>
      <c r="O1352" s="240">
        <v>8.2620000000000005</v>
      </c>
      <c r="P1352" s="240">
        <v>16.702000000000002</v>
      </c>
      <c r="Q1352" s="240">
        <v>19.974</v>
      </c>
      <c r="R1352" s="240">
        <v>36.744</v>
      </c>
      <c r="S1352" s="240">
        <v>51.253999999999998</v>
      </c>
      <c r="T1352" s="240">
        <v>39.319000000000003</v>
      </c>
      <c r="U1352" s="240">
        <v>34.874000000000002</v>
      </c>
      <c r="V1352" s="240">
        <v>17.795000000000002</v>
      </c>
      <c r="W1352" s="240">
        <v>14.946</v>
      </c>
      <c r="X1352" s="240">
        <v>4.3259999999999996</v>
      </c>
      <c r="Y1352" s="240">
        <v>6.1239999999999997</v>
      </c>
      <c r="Z1352" s="240">
        <v>2.5219999999999998</v>
      </c>
      <c r="AA1352" s="248">
        <v>3.585</v>
      </c>
      <c r="AB1352" s="93"/>
    </row>
    <row r="1353" spans="1:28" ht="19.5" customHeight="1" x14ac:dyDescent="0.15">
      <c r="A1353" s="194"/>
      <c r="B1353" s="196"/>
      <c r="C1353" s="193" t="s">
        <v>152</v>
      </c>
      <c r="D1353" s="188"/>
      <c r="E1353" s="189" t="s">
        <v>184</v>
      </c>
      <c r="F1353" s="240">
        <v>591.85</v>
      </c>
      <c r="G1353" s="240">
        <v>0</v>
      </c>
      <c r="H1353" s="240">
        <v>0</v>
      </c>
      <c r="I1353" s="240">
        <v>5.23</v>
      </c>
      <c r="J1353" s="240">
        <v>3.32</v>
      </c>
      <c r="K1353" s="240">
        <v>8.4600000000000009</v>
      </c>
      <c r="L1353" s="240">
        <v>12.74</v>
      </c>
      <c r="M1353" s="240">
        <v>15.35</v>
      </c>
      <c r="N1353" s="240">
        <v>22.4</v>
      </c>
      <c r="O1353" s="240">
        <v>24.31</v>
      </c>
      <c r="P1353" s="240">
        <v>48.62</v>
      </c>
      <c r="Q1353" s="240">
        <v>51.87</v>
      </c>
      <c r="R1353" s="240">
        <v>86.72</v>
      </c>
      <c r="S1353" s="240">
        <v>99.4</v>
      </c>
      <c r="T1353" s="240">
        <v>68.150000000000006</v>
      </c>
      <c r="U1353" s="240">
        <v>53.95</v>
      </c>
      <c r="V1353" s="240">
        <v>24.62</v>
      </c>
      <c r="W1353" s="240">
        <v>29.22</v>
      </c>
      <c r="X1353" s="240">
        <v>10.41</v>
      </c>
      <c r="Y1353" s="240">
        <v>12.58</v>
      </c>
      <c r="Z1353" s="240">
        <v>6.15</v>
      </c>
      <c r="AA1353" s="248">
        <v>8.35</v>
      </c>
      <c r="AB1353" s="93"/>
    </row>
    <row r="1354" spans="1:28" ht="19.5" customHeight="1" x14ac:dyDescent="0.15">
      <c r="A1354" s="194"/>
      <c r="B1354" s="197"/>
      <c r="C1354" s="197"/>
      <c r="D1354" s="191"/>
      <c r="E1354" s="189" t="s">
        <v>150</v>
      </c>
      <c r="F1354" s="240">
        <v>215.178</v>
      </c>
      <c r="G1354" s="240">
        <v>0</v>
      </c>
      <c r="H1354" s="240">
        <v>0</v>
      </c>
      <c r="I1354" s="240">
        <v>0.20899999999999999</v>
      </c>
      <c r="J1354" s="240">
        <v>0.308</v>
      </c>
      <c r="K1354" s="240">
        <v>1.268</v>
      </c>
      <c r="L1354" s="240">
        <v>2.5209999999999999</v>
      </c>
      <c r="M1354" s="240">
        <v>3.6760000000000002</v>
      </c>
      <c r="N1354" s="240">
        <v>6.4989999999999997</v>
      </c>
      <c r="O1354" s="240">
        <v>7.7329999999999997</v>
      </c>
      <c r="P1354" s="240">
        <v>16.152999999999999</v>
      </c>
      <c r="Q1354" s="240">
        <v>19.204000000000001</v>
      </c>
      <c r="R1354" s="240">
        <v>32.799999999999997</v>
      </c>
      <c r="S1354" s="240">
        <v>38.353999999999999</v>
      </c>
      <c r="T1354" s="240">
        <v>26.893000000000001</v>
      </c>
      <c r="U1354" s="240">
        <v>22.126000000000001</v>
      </c>
      <c r="V1354" s="240">
        <v>10.103</v>
      </c>
      <c r="W1354" s="240">
        <v>11.984999999999999</v>
      </c>
      <c r="X1354" s="240">
        <v>4.2690000000000001</v>
      </c>
      <c r="Y1354" s="240">
        <v>5.157</v>
      </c>
      <c r="Z1354" s="240">
        <v>2.5219999999999998</v>
      </c>
      <c r="AA1354" s="248">
        <v>3.3980000000000001</v>
      </c>
      <c r="AB1354" s="93"/>
    </row>
    <row r="1355" spans="1:28" ht="19.5" customHeight="1" x14ac:dyDescent="0.15">
      <c r="A1355" s="194"/>
      <c r="B1355" s="198"/>
      <c r="C1355" s="189"/>
      <c r="D1355" s="189" t="s">
        <v>153</v>
      </c>
      <c r="E1355" s="189" t="s">
        <v>184</v>
      </c>
      <c r="F1355" s="240">
        <v>589.41999999999996</v>
      </c>
      <c r="G1355" s="240">
        <v>0</v>
      </c>
      <c r="H1355" s="240">
        <v>0</v>
      </c>
      <c r="I1355" s="240">
        <v>5.23</v>
      </c>
      <c r="J1355" s="240">
        <v>3.32</v>
      </c>
      <c r="K1355" s="240">
        <v>7.4</v>
      </c>
      <c r="L1355" s="240">
        <v>12.15</v>
      </c>
      <c r="M1355" s="240">
        <v>15.09</v>
      </c>
      <c r="N1355" s="240">
        <v>22.4</v>
      </c>
      <c r="O1355" s="240">
        <v>24.14</v>
      </c>
      <c r="P1355" s="240">
        <v>48.62</v>
      </c>
      <c r="Q1355" s="240">
        <v>51.87</v>
      </c>
      <c r="R1355" s="240">
        <v>86.61</v>
      </c>
      <c r="S1355" s="240">
        <v>99.16</v>
      </c>
      <c r="T1355" s="240">
        <v>68.150000000000006</v>
      </c>
      <c r="U1355" s="240">
        <v>53.95</v>
      </c>
      <c r="V1355" s="240">
        <v>24.62</v>
      </c>
      <c r="W1355" s="240">
        <v>29.22</v>
      </c>
      <c r="X1355" s="240">
        <v>10.41</v>
      </c>
      <c r="Y1355" s="240">
        <v>12.58</v>
      </c>
      <c r="Z1355" s="240">
        <v>6.15</v>
      </c>
      <c r="AA1355" s="248">
        <v>8.35</v>
      </c>
      <c r="AB1355" s="93"/>
    </row>
    <row r="1356" spans="1:28" ht="19.5" customHeight="1" x14ac:dyDescent="0.15">
      <c r="A1356" s="194"/>
      <c r="B1356" s="198" t="s">
        <v>154</v>
      </c>
      <c r="C1356" s="198"/>
      <c r="D1356" s="198"/>
      <c r="E1356" s="189" t="s">
        <v>150</v>
      </c>
      <c r="F1356" s="240">
        <v>214.904</v>
      </c>
      <c r="G1356" s="240">
        <v>0</v>
      </c>
      <c r="H1356" s="240">
        <v>0</v>
      </c>
      <c r="I1356" s="240">
        <v>0.20899999999999999</v>
      </c>
      <c r="J1356" s="240">
        <v>0.308</v>
      </c>
      <c r="K1356" s="240">
        <v>1.194</v>
      </c>
      <c r="L1356" s="240">
        <v>2.468</v>
      </c>
      <c r="M1356" s="240">
        <v>3.65</v>
      </c>
      <c r="N1356" s="240">
        <v>6.4989999999999997</v>
      </c>
      <c r="O1356" s="240">
        <v>7.69</v>
      </c>
      <c r="P1356" s="240">
        <v>16.152999999999999</v>
      </c>
      <c r="Q1356" s="240">
        <v>19.204000000000001</v>
      </c>
      <c r="R1356" s="240">
        <v>32.789000000000001</v>
      </c>
      <c r="S1356" s="240">
        <v>38.286999999999999</v>
      </c>
      <c r="T1356" s="240">
        <v>26.893000000000001</v>
      </c>
      <c r="U1356" s="240">
        <v>22.126000000000001</v>
      </c>
      <c r="V1356" s="240">
        <v>10.103</v>
      </c>
      <c r="W1356" s="240">
        <v>11.984999999999999</v>
      </c>
      <c r="X1356" s="240">
        <v>4.2690000000000001</v>
      </c>
      <c r="Y1356" s="240">
        <v>5.157</v>
      </c>
      <c r="Z1356" s="240">
        <v>2.5219999999999998</v>
      </c>
      <c r="AA1356" s="248">
        <v>3.3980000000000001</v>
      </c>
      <c r="AB1356" s="93"/>
    </row>
    <row r="1357" spans="1:28" ht="19.5" customHeight="1" x14ac:dyDescent="0.15">
      <c r="A1357" s="194" t="s">
        <v>155</v>
      </c>
      <c r="B1357" s="198"/>
      <c r="C1357" s="198" t="s">
        <v>10</v>
      </c>
      <c r="D1357" s="189" t="s">
        <v>156</v>
      </c>
      <c r="E1357" s="189" t="s">
        <v>184</v>
      </c>
      <c r="F1357" s="240">
        <v>574.32000000000005</v>
      </c>
      <c r="G1357" s="240">
        <v>0</v>
      </c>
      <c r="H1357" s="240">
        <v>0</v>
      </c>
      <c r="I1357" s="240">
        <v>3.21</v>
      </c>
      <c r="J1357" s="240">
        <v>2.4900000000000002</v>
      </c>
      <c r="K1357" s="240">
        <v>6.69</v>
      </c>
      <c r="L1357" s="240">
        <v>10.42</v>
      </c>
      <c r="M1357" s="240">
        <v>13.52</v>
      </c>
      <c r="N1357" s="240">
        <v>22.4</v>
      </c>
      <c r="O1357" s="240">
        <v>24.14</v>
      </c>
      <c r="P1357" s="240">
        <v>46.68</v>
      </c>
      <c r="Q1357" s="240">
        <v>51.87</v>
      </c>
      <c r="R1357" s="240">
        <v>86.06</v>
      </c>
      <c r="S1357" s="240">
        <v>96.4</v>
      </c>
      <c r="T1357" s="240">
        <v>65.430000000000007</v>
      </c>
      <c r="U1357" s="240">
        <v>53.95</v>
      </c>
      <c r="V1357" s="240">
        <v>24.62</v>
      </c>
      <c r="W1357" s="240">
        <v>29.22</v>
      </c>
      <c r="X1357" s="240">
        <v>10.41</v>
      </c>
      <c r="Y1357" s="240">
        <v>12.58</v>
      </c>
      <c r="Z1357" s="240">
        <v>6.15</v>
      </c>
      <c r="AA1357" s="248">
        <v>8.08</v>
      </c>
      <c r="AB1357" s="93"/>
    </row>
    <row r="1358" spans="1:28" ht="19.5" customHeight="1" x14ac:dyDescent="0.15">
      <c r="A1358" s="194"/>
      <c r="B1358" s="198"/>
      <c r="C1358" s="198"/>
      <c r="D1358" s="198"/>
      <c r="E1358" s="189" t="s">
        <v>150</v>
      </c>
      <c r="F1358" s="240">
        <v>212.31</v>
      </c>
      <c r="G1358" s="240">
        <v>0</v>
      </c>
      <c r="H1358" s="240">
        <v>0</v>
      </c>
      <c r="I1358" s="240">
        <v>0.20899999999999999</v>
      </c>
      <c r="J1358" s="240">
        <v>0.29899999999999999</v>
      </c>
      <c r="K1358" s="240">
        <v>1.1379999999999999</v>
      </c>
      <c r="L1358" s="240">
        <v>2.1909999999999998</v>
      </c>
      <c r="M1358" s="240">
        <v>3.387</v>
      </c>
      <c r="N1358" s="240">
        <v>6.4989999999999997</v>
      </c>
      <c r="O1358" s="240">
        <v>7.69</v>
      </c>
      <c r="P1358" s="240">
        <v>15.766</v>
      </c>
      <c r="Q1358" s="240">
        <v>19.204000000000001</v>
      </c>
      <c r="R1358" s="240">
        <v>32.661999999999999</v>
      </c>
      <c r="S1358" s="240">
        <v>37.604999999999997</v>
      </c>
      <c r="T1358" s="240">
        <v>26.17</v>
      </c>
      <c r="U1358" s="240">
        <v>22.126000000000001</v>
      </c>
      <c r="V1358" s="240">
        <v>10.103</v>
      </c>
      <c r="W1358" s="240">
        <v>11.984999999999999</v>
      </c>
      <c r="X1358" s="240">
        <v>4.2690000000000001</v>
      </c>
      <c r="Y1358" s="240">
        <v>5.157</v>
      </c>
      <c r="Z1358" s="240">
        <v>2.5219999999999998</v>
      </c>
      <c r="AA1358" s="248">
        <v>3.3279999999999998</v>
      </c>
      <c r="AB1358" s="93"/>
    </row>
    <row r="1359" spans="1:28" ht="19.5" customHeight="1" x14ac:dyDescent="0.15">
      <c r="A1359" s="194"/>
      <c r="B1359" s="198"/>
      <c r="C1359" s="198"/>
      <c r="D1359" s="189" t="s">
        <v>157</v>
      </c>
      <c r="E1359" s="189" t="s">
        <v>184</v>
      </c>
      <c r="F1359" s="240">
        <v>5.6</v>
      </c>
      <c r="G1359" s="240">
        <v>0</v>
      </c>
      <c r="H1359" s="240">
        <v>0</v>
      </c>
      <c r="I1359" s="240">
        <v>0</v>
      </c>
      <c r="J1359" s="240">
        <v>0</v>
      </c>
      <c r="K1359" s="240">
        <v>0.1</v>
      </c>
      <c r="L1359" s="240">
        <v>0</v>
      </c>
      <c r="M1359" s="240">
        <v>0.68</v>
      </c>
      <c r="N1359" s="240">
        <v>0</v>
      </c>
      <c r="O1359" s="240">
        <v>0</v>
      </c>
      <c r="P1359" s="240">
        <v>1.94</v>
      </c>
      <c r="Q1359" s="240">
        <v>0</v>
      </c>
      <c r="R1359" s="240">
        <v>0.55000000000000004</v>
      </c>
      <c r="S1359" s="240">
        <v>1.42</v>
      </c>
      <c r="T1359" s="240">
        <v>0.91</v>
      </c>
      <c r="U1359" s="240">
        <v>0</v>
      </c>
      <c r="V1359" s="240">
        <v>0</v>
      </c>
      <c r="W1359" s="240">
        <v>0</v>
      </c>
      <c r="X1359" s="240">
        <v>0</v>
      </c>
      <c r="Y1359" s="240">
        <v>0</v>
      </c>
      <c r="Z1359" s="240">
        <v>0</v>
      </c>
      <c r="AA1359" s="248">
        <v>0</v>
      </c>
      <c r="AB1359" s="93"/>
    </row>
    <row r="1360" spans="1:28" ht="19.5" customHeight="1" x14ac:dyDescent="0.15">
      <c r="A1360" s="194"/>
      <c r="B1360" s="198"/>
      <c r="C1360" s="198"/>
      <c r="D1360" s="198"/>
      <c r="E1360" s="189" t="s">
        <v>150</v>
      </c>
      <c r="F1360" s="240">
        <v>1.1870000000000001</v>
      </c>
      <c r="G1360" s="240">
        <v>0</v>
      </c>
      <c r="H1360" s="240">
        <v>0</v>
      </c>
      <c r="I1360" s="240">
        <v>0</v>
      </c>
      <c r="J1360" s="240">
        <v>0</v>
      </c>
      <c r="K1360" s="240">
        <v>0.01</v>
      </c>
      <c r="L1360" s="240">
        <v>0</v>
      </c>
      <c r="M1360" s="240">
        <v>9.5000000000000001E-2</v>
      </c>
      <c r="N1360" s="240">
        <v>0</v>
      </c>
      <c r="O1360" s="240">
        <v>0</v>
      </c>
      <c r="P1360" s="240">
        <v>0.38700000000000001</v>
      </c>
      <c r="Q1360" s="240">
        <v>0</v>
      </c>
      <c r="R1360" s="240">
        <v>0.127</v>
      </c>
      <c r="S1360" s="240">
        <v>0.34100000000000003</v>
      </c>
      <c r="T1360" s="240">
        <v>0.22700000000000001</v>
      </c>
      <c r="U1360" s="240">
        <v>0</v>
      </c>
      <c r="V1360" s="240">
        <v>0</v>
      </c>
      <c r="W1360" s="240">
        <v>0</v>
      </c>
      <c r="X1360" s="240">
        <v>0</v>
      </c>
      <c r="Y1360" s="240">
        <v>0</v>
      </c>
      <c r="Z1360" s="240">
        <v>0</v>
      </c>
      <c r="AA1360" s="248">
        <v>0</v>
      </c>
      <c r="AB1360" s="93"/>
    </row>
    <row r="1361" spans="1:28" ht="19.5" customHeight="1" x14ac:dyDescent="0.15">
      <c r="A1361" s="194"/>
      <c r="B1361" s="198" t="s">
        <v>158</v>
      </c>
      <c r="C1361" s="198" t="s">
        <v>159</v>
      </c>
      <c r="D1361" s="189" t="s">
        <v>160</v>
      </c>
      <c r="E1361" s="189" t="s">
        <v>184</v>
      </c>
      <c r="F1361" s="240">
        <v>1.88</v>
      </c>
      <c r="G1361" s="240">
        <v>0</v>
      </c>
      <c r="H1361" s="240">
        <v>0</v>
      </c>
      <c r="I1361" s="240">
        <v>0</v>
      </c>
      <c r="J1361" s="240">
        <v>0</v>
      </c>
      <c r="K1361" s="240">
        <v>0</v>
      </c>
      <c r="L1361" s="240">
        <v>0</v>
      </c>
      <c r="M1361" s="240">
        <v>0</v>
      </c>
      <c r="N1361" s="240">
        <v>0</v>
      </c>
      <c r="O1361" s="240">
        <v>0</v>
      </c>
      <c r="P1361" s="240">
        <v>0</v>
      </c>
      <c r="Q1361" s="240">
        <v>0</v>
      </c>
      <c r="R1361" s="240">
        <v>0</v>
      </c>
      <c r="S1361" s="240">
        <v>0.88</v>
      </c>
      <c r="T1361" s="240">
        <v>0.73</v>
      </c>
      <c r="U1361" s="240">
        <v>0</v>
      </c>
      <c r="V1361" s="240">
        <v>0</v>
      </c>
      <c r="W1361" s="240">
        <v>0</v>
      </c>
      <c r="X1361" s="240">
        <v>0</v>
      </c>
      <c r="Y1361" s="240">
        <v>0</v>
      </c>
      <c r="Z1361" s="240">
        <v>0</v>
      </c>
      <c r="AA1361" s="248">
        <v>0.27</v>
      </c>
      <c r="AB1361" s="93"/>
    </row>
    <row r="1362" spans="1:28" ht="19.5" customHeight="1" x14ac:dyDescent="0.15">
      <c r="A1362" s="194"/>
      <c r="B1362" s="198"/>
      <c r="C1362" s="198"/>
      <c r="D1362" s="198"/>
      <c r="E1362" s="189" t="s">
        <v>150</v>
      </c>
      <c r="F1362" s="240">
        <v>0.46400000000000002</v>
      </c>
      <c r="G1362" s="240">
        <v>0</v>
      </c>
      <c r="H1362" s="240">
        <v>0</v>
      </c>
      <c r="I1362" s="240">
        <v>0</v>
      </c>
      <c r="J1362" s="240">
        <v>0</v>
      </c>
      <c r="K1362" s="240">
        <v>0</v>
      </c>
      <c r="L1362" s="240">
        <v>0</v>
      </c>
      <c r="M1362" s="240">
        <v>0</v>
      </c>
      <c r="N1362" s="240">
        <v>0</v>
      </c>
      <c r="O1362" s="240">
        <v>0</v>
      </c>
      <c r="P1362" s="240">
        <v>0</v>
      </c>
      <c r="Q1362" s="240">
        <v>0</v>
      </c>
      <c r="R1362" s="240">
        <v>0</v>
      </c>
      <c r="S1362" s="240">
        <v>0.21099999999999999</v>
      </c>
      <c r="T1362" s="240">
        <v>0.183</v>
      </c>
      <c r="U1362" s="240">
        <v>0</v>
      </c>
      <c r="V1362" s="240">
        <v>0</v>
      </c>
      <c r="W1362" s="240">
        <v>0</v>
      </c>
      <c r="X1362" s="240">
        <v>0</v>
      </c>
      <c r="Y1362" s="240">
        <v>0</v>
      </c>
      <c r="Z1362" s="240">
        <v>0</v>
      </c>
      <c r="AA1362" s="248">
        <v>7.0000000000000007E-2</v>
      </c>
      <c r="AB1362" s="93"/>
    </row>
    <row r="1363" spans="1:28" ht="19.5" customHeight="1" x14ac:dyDescent="0.15">
      <c r="A1363" s="194"/>
      <c r="B1363" s="198"/>
      <c r="C1363" s="198"/>
      <c r="D1363" s="189" t="s">
        <v>161</v>
      </c>
      <c r="E1363" s="189" t="s">
        <v>184</v>
      </c>
      <c r="F1363" s="240">
        <v>3.18</v>
      </c>
      <c r="G1363" s="240">
        <v>0</v>
      </c>
      <c r="H1363" s="240">
        <v>0</v>
      </c>
      <c r="I1363" s="240">
        <v>2.02</v>
      </c>
      <c r="J1363" s="240">
        <v>0.83</v>
      </c>
      <c r="K1363" s="240">
        <v>0.33</v>
      </c>
      <c r="L1363" s="240">
        <v>0</v>
      </c>
      <c r="M1363" s="240">
        <v>0</v>
      </c>
      <c r="N1363" s="240">
        <v>0</v>
      </c>
      <c r="O1363" s="240">
        <v>0</v>
      </c>
      <c r="P1363" s="240">
        <v>0</v>
      </c>
      <c r="Q1363" s="240">
        <v>0</v>
      </c>
      <c r="R1363" s="240">
        <v>0</v>
      </c>
      <c r="S1363" s="240">
        <v>0</v>
      </c>
      <c r="T1363" s="240">
        <v>0</v>
      </c>
      <c r="U1363" s="240">
        <v>0</v>
      </c>
      <c r="V1363" s="240">
        <v>0</v>
      </c>
      <c r="W1363" s="240">
        <v>0</v>
      </c>
      <c r="X1363" s="240">
        <v>0</v>
      </c>
      <c r="Y1363" s="240">
        <v>0</v>
      </c>
      <c r="Z1363" s="240">
        <v>0</v>
      </c>
      <c r="AA1363" s="248">
        <v>0</v>
      </c>
      <c r="AB1363" s="93"/>
    </row>
    <row r="1364" spans="1:28" ht="19.5" customHeight="1" x14ac:dyDescent="0.15">
      <c r="A1364" s="194"/>
      <c r="B1364" s="198"/>
      <c r="C1364" s="198"/>
      <c r="D1364" s="198"/>
      <c r="E1364" s="189" t="s">
        <v>150</v>
      </c>
      <c r="F1364" s="240">
        <v>1.7999999999999999E-2</v>
      </c>
      <c r="G1364" s="240">
        <v>0</v>
      </c>
      <c r="H1364" s="240">
        <v>0</v>
      </c>
      <c r="I1364" s="240">
        <v>0</v>
      </c>
      <c r="J1364" s="240">
        <v>8.9999999999999993E-3</v>
      </c>
      <c r="K1364" s="240">
        <v>8.9999999999999993E-3</v>
      </c>
      <c r="L1364" s="240">
        <v>0</v>
      </c>
      <c r="M1364" s="240">
        <v>0</v>
      </c>
      <c r="N1364" s="240">
        <v>0</v>
      </c>
      <c r="O1364" s="240">
        <v>0</v>
      </c>
      <c r="P1364" s="240">
        <v>0</v>
      </c>
      <c r="Q1364" s="240">
        <v>0</v>
      </c>
      <c r="R1364" s="240">
        <v>0</v>
      </c>
      <c r="S1364" s="240">
        <v>0</v>
      </c>
      <c r="T1364" s="240">
        <v>0</v>
      </c>
      <c r="U1364" s="240">
        <v>0</v>
      </c>
      <c r="V1364" s="240">
        <v>0</v>
      </c>
      <c r="W1364" s="240">
        <v>0</v>
      </c>
      <c r="X1364" s="240">
        <v>0</v>
      </c>
      <c r="Y1364" s="240">
        <v>0</v>
      </c>
      <c r="Z1364" s="240">
        <v>0</v>
      </c>
      <c r="AA1364" s="248">
        <v>0</v>
      </c>
      <c r="AB1364" s="93"/>
    </row>
    <row r="1365" spans="1:28" ht="19.5" customHeight="1" x14ac:dyDescent="0.15">
      <c r="A1365" s="194"/>
      <c r="B1365" s="198"/>
      <c r="C1365" s="198" t="s">
        <v>162</v>
      </c>
      <c r="D1365" s="189" t="s">
        <v>163</v>
      </c>
      <c r="E1365" s="189" t="s">
        <v>184</v>
      </c>
      <c r="F1365" s="240">
        <v>4.4400000000000004</v>
      </c>
      <c r="G1365" s="240">
        <v>0</v>
      </c>
      <c r="H1365" s="240">
        <v>0</v>
      </c>
      <c r="I1365" s="240">
        <v>0</v>
      </c>
      <c r="J1365" s="240">
        <v>0</v>
      </c>
      <c r="K1365" s="240">
        <v>0.28000000000000003</v>
      </c>
      <c r="L1365" s="240">
        <v>1.73</v>
      </c>
      <c r="M1365" s="240">
        <v>0.89</v>
      </c>
      <c r="N1365" s="240">
        <v>0</v>
      </c>
      <c r="O1365" s="240">
        <v>0</v>
      </c>
      <c r="P1365" s="240">
        <v>0</v>
      </c>
      <c r="Q1365" s="240">
        <v>0</v>
      </c>
      <c r="R1365" s="240">
        <v>0</v>
      </c>
      <c r="S1365" s="240">
        <v>0.46</v>
      </c>
      <c r="T1365" s="240">
        <v>1.08</v>
      </c>
      <c r="U1365" s="240">
        <v>0</v>
      </c>
      <c r="V1365" s="240">
        <v>0</v>
      </c>
      <c r="W1365" s="240">
        <v>0</v>
      </c>
      <c r="X1365" s="240">
        <v>0</v>
      </c>
      <c r="Y1365" s="240">
        <v>0</v>
      </c>
      <c r="Z1365" s="240">
        <v>0</v>
      </c>
      <c r="AA1365" s="248">
        <v>0</v>
      </c>
      <c r="AB1365" s="93"/>
    </row>
    <row r="1366" spans="1:28" ht="19.5" customHeight="1" x14ac:dyDescent="0.15">
      <c r="A1366" s="194"/>
      <c r="B1366" s="198" t="s">
        <v>20</v>
      </c>
      <c r="C1366" s="198"/>
      <c r="D1366" s="198"/>
      <c r="E1366" s="189" t="s">
        <v>150</v>
      </c>
      <c r="F1366" s="240">
        <v>0.92500000000000004</v>
      </c>
      <c r="G1366" s="240">
        <v>0</v>
      </c>
      <c r="H1366" s="240">
        <v>0</v>
      </c>
      <c r="I1366" s="240">
        <v>0</v>
      </c>
      <c r="J1366" s="240">
        <v>0</v>
      </c>
      <c r="K1366" s="240">
        <v>3.6999999999999998E-2</v>
      </c>
      <c r="L1366" s="240">
        <v>0.27700000000000002</v>
      </c>
      <c r="M1366" s="240">
        <v>0.16800000000000001</v>
      </c>
      <c r="N1366" s="240">
        <v>0</v>
      </c>
      <c r="O1366" s="240">
        <v>0</v>
      </c>
      <c r="P1366" s="240">
        <v>0</v>
      </c>
      <c r="Q1366" s="240">
        <v>0</v>
      </c>
      <c r="R1366" s="240">
        <v>0</v>
      </c>
      <c r="S1366" s="240">
        <v>0.13</v>
      </c>
      <c r="T1366" s="240">
        <v>0.313</v>
      </c>
      <c r="U1366" s="240">
        <v>0</v>
      </c>
      <c r="V1366" s="240">
        <v>0</v>
      </c>
      <c r="W1366" s="240">
        <v>0</v>
      </c>
      <c r="X1366" s="240">
        <v>0</v>
      </c>
      <c r="Y1366" s="240">
        <v>0</v>
      </c>
      <c r="Z1366" s="240">
        <v>0</v>
      </c>
      <c r="AA1366" s="248">
        <v>0</v>
      </c>
      <c r="AB1366" s="93"/>
    </row>
    <row r="1367" spans="1:28" ht="19.5" customHeight="1" x14ac:dyDescent="0.15">
      <c r="A1367" s="194"/>
      <c r="B1367" s="198"/>
      <c r="C1367" s="198"/>
      <c r="D1367" s="189" t="s">
        <v>164</v>
      </c>
      <c r="E1367" s="189" t="s">
        <v>184</v>
      </c>
      <c r="F1367" s="240">
        <v>0</v>
      </c>
      <c r="G1367" s="240">
        <v>0</v>
      </c>
      <c r="H1367" s="240">
        <v>0</v>
      </c>
      <c r="I1367" s="240">
        <v>0</v>
      </c>
      <c r="J1367" s="240">
        <v>0</v>
      </c>
      <c r="K1367" s="240">
        <v>0</v>
      </c>
      <c r="L1367" s="240">
        <v>0</v>
      </c>
      <c r="M1367" s="240">
        <v>0</v>
      </c>
      <c r="N1367" s="240">
        <v>0</v>
      </c>
      <c r="O1367" s="240">
        <v>0</v>
      </c>
      <c r="P1367" s="240">
        <v>0</v>
      </c>
      <c r="Q1367" s="240">
        <v>0</v>
      </c>
      <c r="R1367" s="240">
        <v>0</v>
      </c>
      <c r="S1367" s="240">
        <v>0</v>
      </c>
      <c r="T1367" s="240">
        <v>0</v>
      </c>
      <c r="U1367" s="240">
        <v>0</v>
      </c>
      <c r="V1367" s="240">
        <v>0</v>
      </c>
      <c r="W1367" s="240">
        <v>0</v>
      </c>
      <c r="X1367" s="240">
        <v>0</v>
      </c>
      <c r="Y1367" s="240">
        <v>0</v>
      </c>
      <c r="Z1367" s="240">
        <v>0</v>
      </c>
      <c r="AA1367" s="248">
        <v>0</v>
      </c>
      <c r="AB1367" s="93"/>
    </row>
    <row r="1368" spans="1:28" ht="19.5" customHeight="1" x14ac:dyDescent="0.15">
      <c r="A1368" s="194" t="s">
        <v>227</v>
      </c>
      <c r="B1368" s="198"/>
      <c r="C1368" s="198"/>
      <c r="D1368" s="198"/>
      <c r="E1368" s="189" t="s">
        <v>150</v>
      </c>
      <c r="F1368" s="240">
        <v>0</v>
      </c>
      <c r="G1368" s="240">
        <v>0</v>
      </c>
      <c r="H1368" s="240">
        <v>0</v>
      </c>
      <c r="I1368" s="240">
        <v>0</v>
      </c>
      <c r="J1368" s="240">
        <v>0</v>
      </c>
      <c r="K1368" s="240">
        <v>0</v>
      </c>
      <c r="L1368" s="240">
        <v>0</v>
      </c>
      <c r="M1368" s="240">
        <v>0</v>
      </c>
      <c r="N1368" s="240">
        <v>0</v>
      </c>
      <c r="O1368" s="240">
        <v>0</v>
      </c>
      <c r="P1368" s="240">
        <v>0</v>
      </c>
      <c r="Q1368" s="240">
        <v>0</v>
      </c>
      <c r="R1368" s="240">
        <v>0</v>
      </c>
      <c r="S1368" s="240">
        <v>0</v>
      </c>
      <c r="T1368" s="240">
        <v>0</v>
      </c>
      <c r="U1368" s="240">
        <v>0</v>
      </c>
      <c r="V1368" s="240">
        <v>0</v>
      </c>
      <c r="W1368" s="240">
        <v>0</v>
      </c>
      <c r="X1368" s="240">
        <v>0</v>
      </c>
      <c r="Y1368" s="240">
        <v>0</v>
      </c>
      <c r="Z1368" s="240">
        <v>0</v>
      </c>
      <c r="AA1368" s="248">
        <v>0</v>
      </c>
      <c r="AB1368" s="93"/>
    </row>
    <row r="1369" spans="1:28" ht="19.5" customHeight="1" x14ac:dyDescent="0.15">
      <c r="A1369" s="194"/>
      <c r="B1369" s="197"/>
      <c r="C1369" s="193" t="s">
        <v>165</v>
      </c>
      <c r="D1369" s="188"/>
      <c r="E1369" s="189" t="s">
        <v>184</v>
      </c>
      <c r="F1369" s="240">
        <v>2.4300000000000002</v>
      </c>
      <c r="G1369" s="240">
        <v>0</v>
      </c>
      <c r="H1369" s="240">
        <v>0</v>
      </c>
      <c r="I1369" s="240">
        <v>0</v>
      </c>
      <c r="J1369" s="240">
        <v>0</v>
      </c>
      <c r="K1369" s="240">
        <v>1.06</v>
      </c>
      <c r="L1369" s="240">
        <v>0.59</v>
      </c>
      <c r="M1369" s="240">
        <v>0.26</v>
      </c>
      <c r="N1369" s="240">
        <v>0</v>
      </c>
      <c r="O1369" s="240">
        <v>0.17</v>
      </c>
      <c r="P1369" s="240">
        <v>0</v>
      </c>
      <c r="Q1369" s="240">
        <v>0</v>
      </c>
      <c r="R1369" s="240">
        <v>0.11</v>
      </c>
      <c r="S1369" s="240">
        <v>0.24</v>
      </c>
      <c r="T1369" s="240">
        <v>0</v>
      </c>
      <c r="U1369" s="240">
        <v>0</v>
      </c>
      <c r="V1369" s="240">
        <v>0</v>
      </c>
      <c r="W1369" s="240">
        <v>0</v>
      </c>
      <c r="X1369" s="240">
        <v>0</v>
      </c>
      <c r="Y1369" s="240">
        <v>0</v>
      </c>
      <c r="Z1369" s="240">
        <v>0</v>
      </c>
      <c r="AA1369" s="248">
        <v>0</v>
      </c>
      <c r="AB1369" s="93"/>
    </row>
    <row r="1370" spans="1:28" ht="19.5" customHeight="1" x14ac:dyDescent="0.15">
      <c r="A1370" s="194"/>
      <c r="B1370" s="197"/>
      <c r="C1370" s="197"/>
      <c r="D1370" s="191"/>
      <c r="E1370" s="189" t="s">
        <v>150</v>
      </c>
      <c r="F1370" s="240">
        <v>0.27400000000000002</v>
      </c>
      <c r="G1370" s="240">
        <v>0</v>
      </c>
      <c r="H1370" s="240">
        <v>0</v>
      </c>
      <c r="I1370" s="240">
        <v>0</v>
      </c>
      <c r="J1370" s="240">
        <v>0</v>
      </c>
      <c r="K1370" s="240">
        <v>7.3999999999999996E-2</v>
      </c>
      <c r="L1370" s="240">
        <v>5.2999999999999999E-2</v>
      </c>
      <c r="M1370" s="240">
        <v>2.5999999999999999E-2</v>
      </c>
      <c r="N1370" s="240">
        <v>0</v>
      </c>
      <c r="O1370" s="240">
        <v>4.2999999999999997E-2</v>
      </c>
      <c r="P1370" s="240">
        <v>0</v>
      </c>
      <c r="Q1370" s="240">
        <v>0</v>
      </c>
      <c r="R1370" s="240">
        <v>1.0999999999999999E-2</v>
      </c>
      <c r="S1370" s="240">
        <v>6.7000000000000004E-2</v>
      </c>
      <c r="T1370" s="240">
        <v>0</v>
      </c>
      <c r="U1370" s="240">
        <v>0</v>
      </c>
      <c r="V1370" s="240">
        <v>0</v>
      </c>
      <c r="W1370" s="240">
        <v>0</v>
      </c>
      <c r="X1370" s="240">
        <v>0</v>
      </c>
      <c r="Y1370" s="240">
        <v>0</v>
      </c>
      <c r="Z1370" s="240">
        <v>0</v>
      </c>
      <c r="AA1370" s="248">
        <v>0</v>
      </c>
      <c r="AB1370" s="93"/>
    </row>
    <row r="1371" spans="1:28" ht="19.5" customHeight="1" x14ac:dyDescent="0.15">
      <c r="A1371" s="194"/>
      <c r="B1371" s="196"/>
      <c r="C1371" s="193" t="s">
        <v>152</v>
      </c>
      <c r="D1371" s="188"/>
      <c r="E1371" s="189" t="s">
        <v>184</v>
      </c>
      <c r="F1371" s="240">
        <v>395.41</v>
      </c>
      <c r="G1371" s="240">
        <v>0</v>
      </c>
      <c r="H1371" s="240">
        <v>0</v>
      </c>
      <c r="I1371" s="240">
        <v>0</v>
      </c>
      <c r="J1371" s="240">
        <v>3.18</v>
      </c>
      <c r="K1371" s="240">
        <v>8.7899999999999991</v>
      </c>
      <c r="L1371" s="240">
        <v>1.66</v>
      </c>
      <c r="M1371" s="240">
        <v>4.8099999999999996</v>
      </c>
      <c r="N1371" s="240">
        <v>22.39</v>
      </c>
      <c r="O1371" s="240">
        <v>4.41</v>
      </c>
      <c r="P1371" s="240">
        <v>4.21</v>
      </c>
      <c r="Q1371" s="240">
        <v>5.13</v>
      </c>
      <c r="R1371" s="240">
        <v>26.71</v>
      </c>
      <c r="S1371" s="240">
        <v>85.91</v>
      </c>
      <c r="T1371" s="240">
        <v>81.48</v>
      </c>
      <c r="U1371" s="240">
        <v>81.45</v>
      </c>
      <c r="V1371" s="240">
        <v>43.3</v>
      </c>
      <c r="W1371" s="240">
        <v>15.48</v>
      </c>
      <c r="X1371" s="240">
        <v>0.22</v>
      </c>
      <c r="Y1371" s="240">
        <v>5.35</v>
      </c>
      <c r="Z1371" s="240">
        <v>0</v>
      </c>
      <c r="AA1371" s="248">
        <v>0.93</v>
      </c>
      <c r="AB1371" s="93"/>
    </row>
    <row r="1372" spans="1:28" ht="19.5" customHeight="1" x14ac:dyDescent="0.15">
      <c r="A1372" s="194"/>
      <c r="B1372" s="197"/>
      <c r="C1372" s="197"/>
      <c r="D1372" s="191"/>
      <c r="E1372" s="189" t="s">
        <v>150</v>
      </c>
      <c r="F1372" s="240">
        <v>59.612000000000002</v>
      </c>
      <c r="G1372" s="240">
        <v>0</v>
      </c>
      <c r="H1372" s="240">
        <v>0</v>
      </c>
      <c r="I1372" s="240">
        <v>0</v>
      </c>
      <c r="J1372" s="240">
        <v>0.16800000000000001</v>
      </c>
      <c r="K1372" s="240">
        <v>0.61699999999999999</v>
      </c>
      <c r="L1372" s="240">
        <v>0.151</v>
      </c>
      <c r="M1372" s="240">
        <v>0.48099999999999998</v>
      </c>
      <c r="N1372" s="240">
        <v>2.4649999999999999</v>
      </c>
      <c r="O1372" s="240">
        <v>0.52900000000000003</v>
      </c>
      <c r="P1372" s="240">
        <v>0.54900000000000004</v>
      </c>
      <c r="Q1372" s="240">
        <v>0.77</v>
      </c>
      <c r="R1372" s="240">
        <v>3.944</v>
      </c>
      <c r="S1372" s="240">
        <v>12.9</v>
      </c>
      <c r="T1372" s="240">
        <v>12.426</v>
      </c>
      <c r="U1372" s="240">
        <v>12.747999999999999</v>
      </c>
      <c r="V1372" s="240">
        <v>7.6920000000000002</v>
      </c>
      <c r="W1372" s="240">
        <v>2.9609999999999999</v>
      </c>
      <c r="X1372" s="240">
        <v>5.7000000000000002E-2</v>
      </c>
      <c r="Y1372" s="240">
        <v>0.96699999999999997</v>
      </c>
      <c r="Z1372" s="240">
        <v>0</v>
      </c>
      <c r="AA1372" s="248">
        <v>0.187</v>
      </c>
      <c r="AB1372" s="93"/>
    </row>
    <row r="1373" spans="1:28" ht="19.5" customHeight="1" x14ac:dyDescent="0.15">
      <c r="A1373" s="194"/>
      <c r="B1373" s="198" t="s">
        <v>94</v>
      </c>
      <c r="C1373" s="189"/>
      <c r="D1373" s="189" t="s">
        <v>153</v>
      </c>
      <c r="E1373" s="189" t="s">
        <v>184</v>
      </c>
      <c r="F1373" s="240">
        <v>39.590000000000003</v>
      </c>
      <c r="G1373" s="240">
        <v>0</v>
      </c>
      <c r="H1373" s="240">
        <v>0</v>
      </c>
      <c r="I1373" s="240">
        <v>0</v>
      </c>
      <c r="J1373" s="240">
        <v>0.31</v>
      </c>
      <c r="K1373" s="240">
        <v>0</v>
      </c>
      <c r="L1373" s="240">
        <v>0</v>
      </c>
      <c r="M1373" s="240">
        <v>0</v>
      </c>
      <c r="N1373" s="240">
        <v>0</v>
      </c>
      <c r="O1373" s="240">
        <v>0</v>
      </c>
      <c r="P1373" s="240">
        <v>0</v>
      </c>
      <c r="Q1373" s="240">
        <v>0.64</v>
      </c>
      <c r="R1373" s="240">
        <v>0.73</v>
      </c>
      <c r="S1373" s="240">
        <v>4.4800000000000004</v>
      </c>
      <c r="T1373" s="240">
        <v>5.76</v>
      </c>
      <c r="U1373" s="240">
        <v>6.83</v>
      </c>
      <c r="V1373" s="240">
        <v>11.74</v>
      </c>
      <c r="W1373" s="240">
        <v>6.35</v>
      </c>
      <c r="X1373" s="240">
        <v>0.22</v>
      </c>
      <c r="Y1373" s="240">
        <v>1.6</v>
      </c>
      <c r="Z1373" s="240">
        <v>0</v>
      </c>
      <c r="AA1373" s="252">
        <v>0.93</v>
      </c>
      <c r="AB1373" s="93"/>
    </row>
    <row r="1374" spans="1:28" ht="19.5" customHeight="1" x14ac:dyDescent="0.15">
      <c r="A1374" s="194"/>
      <c r="B1374" s="198"/>
      <c r="C1374" s="198" t="s">
        <v>10</v>
      </c>
      <c r="D1374" s="198"/>
      <c r="E1374" s="189" t="s">
        <v>150</v>
      </c>
      <c r="F1374" s="240">
        <v>9.8379999999999992</v>
      </c>
      <c r="G1374" s="240">
        <v>0</v>
      </c>
      <c r="H1374" s="240">
        <v>0</v>
      </c>
      <c r="I1374" s="240">
        <v>0</v>
      </c>
      <c r="J1374" s="240">
        <v>2.1999999999999999E-2</v>
      </c>
      <c r="K1374" s="240">
        <v>0</v>
      </c>
      <c r="L1374" s="240">
        <v>0</v>
      </c>
      <c r="M1374" s="240">
        <v>0</v>
      </c>
      <c r="N1374" s="240">
        <v>0</v>
      </c>
      <c r="O1374" s="240">
        <v>0</v>
      </c>
      <c r="P1374" s="240">
        <v>0</v>
      </c>
      <c r="Q1374" s="240">
        <v>0.14099999999999999</v>
      </c>
      <c r="R1374" s="240">
        <v>0.16800000000000001</v>
      </c>
      <c r="S1374" s="240">
        <v>1.0369999999999999</v>
      </c>
      <c r="T1374" s="240">
        <v>1.365</v>
      </c>
      <c r="U1374" s="240">
        <v>1.7789999999999999</v>
      </c>
      <c r="V1374" s="240">
        <v>3.048</v>
      </c>
      <c r="W1374" s="240">
        <v>1.6180000000000001</v>
      </c>
      <c r="X1374" s="240">
        <v>5.7000000000000002E-2</v>
      </c>
      <c r="Y1374" s="240">
        <v>0.41599999999999998</v>
      </c>
      <c r="Z1374" s="240">
        <v>0</v>
      </c>
      <c r="AA1374" s="248">
        <v>0.187</v>
      </c>
      <c r="AB1374" s="93"/>
    </row>
    <row r="1375" spans="1:28" ht="19.5" customHeight="1" x14ac:dyDescent="0.15">
      <c r="A1375" s="194"/>
      <c r="B1375" s="198"/>
      <c r="C1375" s="198"/>
      <c r="D1375" s="189" t="s">
        <v>157</v>
      </c>
      <c r="E1375" s="189" t="s">
        <v>184</v>
      </c>
      <c r="F1375" s="240">
        <v>37.54</v>
      </c>
      <c r="G1375" s="240">
        <v>0</v>
      </c>
      <c r="H1375" s="240">
        <v>0</v>
      </c>
      <c r="I1375" s="240">
        <v>0</v>
      </c>
      <c r="J1375" s="240">
        <v>0.31</v>
      </c>
      <c r="K1375" s="240">
        <v>0</v>
      </c>
      <c r="L1375" s="240">
        <v>0</v>
      </c>
      <c r="M1375" s="240">
        <v>0</v>
      </c>
      <c r="N1375" s="240">
        <v>0</v>
      </c>
      <c r="O1375" s="240">
        <v>0</v>
      </c>
      <c r="P1375" s="240">
        <v>0</v>
      </c>
      <c r="Q1375" s="240">
        <v>0.64</v>
      </c>
      <c r="R1375" s="240">
        <v>0.73</v>
      </c>
      <c r="S1375" s="240">
        <v>4.4800000000000004</v>
      </c>
      <c r="T1375" s="240">
        <v>3.76</v>
      </c>
      <c r="U1375" s="240">
        <v>6.83</v>
      </c>
      <c r="V1375" s="240">
        <v>11.74</v>
      </c>
      <c r="W1375" s="240">
        <v>6.35</v>
      </c>
      <c r="X1375" s="240">
        <v>0.22</v>
      </c>
      <c r="Y1375" s="240">
        <v>1.6</v>
      </c>
      <c r="Z1375" s="240">
        <v>0</v>
      </c>
      <c r="AA1375" s="248">
        <v>0.88</v>
      </c>
      <c r="AB1375" s="93"/>
    </row>
    <row r="1376" spans="1:28" ht="19.5" customHeight="1" x14ac:dyDescent="0.15">
      <c r="A1376" s="194"/>
      <c r="B1376" s="198"/>
      <c r="C1376" s="198"/>
      <c r="D1376" s="198"/>
      <c r="E1376" s="189" t="s">
        <v>150</v>
      </c>
      <c r="F1376" s="240">
        <v>9.3249999999999993</v>
      </c>
      <c r="G1376" s="240">
        <v>0</v>
      </c>
      <c r="H1376" s="240">
        <v>0</v>
      </c>
      <c r="I1376" s="240">
        <v>0</v>
      </c>
      <c r="J1376" s="240">
        <v>2.1999999999999999E-2</v>
      </c>
      <c r="K1376" s="240">
        <v>0</v>
      </c>
      <c r="L1376" s="240">
        <v>0</v>
      </c>
      <c r="M1376" s="240">
        <v>0</v>
      </c>
      <c r="N1376" s="240">
        <v>0</v>
      </c>
      <c r="O1376" s="240">
        <v>0</v>
      </c>
      <c r="P1376" s="240">
        <v>0</v>
      </c>
      <c r="Q1376" s="240">
        <v>0.14099999999999999</v>
      </c>
      <c r="R1376" s="240">
        <v>0.16800000000000001</v>
      </c>
      <c r="S1376" s="240">
        <v>1.0369999999999999</v>
      </c>
      <c r="T1376" s="240">
        <v>0.86499999999999999</v>
      </c>
      <c r="U1376" s="240">
        <v>1.7789999999999999</v>
      </c>
      <c r="V1376" s="240">
        <v>3.048</v>
      </c>
      <c r="W1376" s="240">
        <v>1.6180000000000001</v>
      </c>
      <c r="X1376" s="240">
        <v>5.7000000000000002E-2</v>
      </c>
      <c r="Y1376" s="240">
        <v>0.41599999999999998</v>
      </c>
      <c r="Z1376" s="240">
        <v>0</v>
      </c>
      <c r="AA1376" s="248">
        <v>0.17399999999999999</v>
      </c>
      <c r="AB1376" s="93"/>
    </row>
    <row r="1377" spans="1:28" ht="19.5" customHeight="1" x14ac:dyDescent="0.15">
      <c r="A1377" s="194"/>
      <c r="B1377" s="198" t="s">
        <v>65</v>
      </c>
      <c r="C1377" s="198" t="s">
        <v>159</v>
      </c>
      <c r="D1377" s="189" t="s">
        <v>160</v>
      </c>
      <c r="E1377" s="189" t="s">
        <v>184</v>
      </c>
      <c r="F1377" s="240">
        <v>2.0499999999999998</v>
      </c>
      <c r="G1377" s="240">
        <v>0</v>
      </c>
      <c r="H1377" s="240">
        <v>0</v>
      </c>
      <c r="I1377" s="240">
        <v>0</v>
      </c>
      <c r="J1377" s="240">
        <v>0</v>
      </c>
      <c r="K1377" s="240">
        <v>0</v>
      </c>
      <c r="L1377" s="240">
        <v>0</v>
      </c>
      <c r="M1377" s="240">
        <v>0</v>
      </c>
      <c r="N1377" s="240">
        <v>0</v>
      </c>
      <c r="O1377" s="240">
        <v>0</v>
      </c>
      <c r="P1377" s="240">
        <v>0</v>
      </c>
      <c r="Q1377" s="240">
        <v>0</v>
      </c>
      <c r="R1377" s="240">
        <v>0</v>
      </c>
      <c r="S1377" s="240">
        <v>0</v>
      </c>
      <c r="T1377" s="240">
        <v>2</v>
      </c>
      <c r="U1377" s="240">
        <v>0</v>
      </c>
      <c r="V1377" s="240">
        <v>0</v>
      </c>
      <c r="W1377" s="240">
        <v>0</v>
      </c>
      <c r="X1377" s="240">
        <v>0</v>
      </c>
      <c r="Y1377" s="240">
        <v>0</v>
      </c>
      <c r="Z1377" s="240">
        <v>0</v>
      </c>
      <c r="AA1377" s="248">
        <v>0.05</v>
      </c>
      <c r="AB1377" s="93"/>
    </row>
    <row r="1378" spans="1:28" ht="19.5" customHeight="1" x14ac:dyDescent="0.15">
      <c r="A1378" s="194"/>
      <c r="B1378" s="198"/>
      <c r="C1378" s="198"/>
      <c r="D1378" s="198"/>
      <c r="E1378" s="189" t="s">
        <v>150</v>
      </c>
      <c r="F1378" s="240">
        <v>0.51300000000000001</v>
      </c>
      <c r="G1378" s="240">
        <v>0</v>
      </c>
      <c r="H1378" s="240">
        <v>0</v>
      </c>
      <c r="I1378" s="240">
        <v>0</v>
      </c>
      <c r="J1378" s="240">
        <v>0</v>
      </c>
      <c r="K1378" s="240">
        <v>0</v>
      </c>
      <c r="L1378" s="240">
        <v>0</v>
      </c>
      <c r="M1378" s="240">
        <v>0</v>
      </c>
      <c r="N1378" s="240">
        <v>0</v>
      </c>
      <c r="O1378" s="240">
        <v>0</v>
      </c>
      <c r="P1378" s="240">
        <v>0</v>
      </c>
      <c r="Q1378" s="240">
        <v>0</v>
      </c>
      <c r="R1378" s="240">
        <v>0</v>
      </c>
      <c r="S1378" s="240">
        <v>0</v>
      </c>
      <c r="T1378" s="240">
        <v>0.5</v>
      </c>
      <c r="U1378" s="240">
        <v>0</v>
      </c>
      <c r="V1378" s="240">
        <v>0</v>
      </c>
      <c r="W1378" s="240">
        <v>0</v>
      </c>
      <c r="X1378" s="240">
        <v>0</v>
      </c>
      <c r="Y1378" s="240">
        <v>0</v>
      </c>
      <c r="Z1378" s="240">
        <v>0</v>
      </c>
      <c r="AA1378" s="248">
        <v>1.2999999999999999E-2</v>
      </c>
      <c r="AB1378" s="93"/>
    </row>
    <row r="1379" spans="1:28" ht="19.5" customHeight="1" x14ac:dyDescent="0.15">
      <c r="A1379" s="194" t="s">
        <v>85</v>
      </c>
      <c r="B1379" s="198"/>
      <c r="C1379" s="198"/>
      <c r="D1379" s="189" t="s">
        <v>166</v>
      </c>
      <c r="E1379" s="189" t="s">
        <v>184</v>
      </c>
      <c r="F1379" s="240">
        <v>0</v>
      </c>
      <c r="G1379" s="240">
        <v>0</v>
      </c>
      <c r="H1379" s="240">
        <v>0</v>
      </c>
      <c r="I1379" s="240">
        <v>0</v>
      </c>
      <c r="J1379" s="240">
        <v>0</v>
      </c>
      <c r="K1379" s="240">
        <v>0</v>
      </c>
      <c r="L1379" s="240">
        <v>0</v>
      </c>
      <c r="M1379" s="240">
        <v>0</v>
      </c>
      <c r="N1379" s="240">
        <v>0</v>
      </c>
      <c r="O1379" s="240">
        <v>0</v>
      </c>
      <c r="P1379" s="240">
        <v>0</v>
      </c>
      <c r="Q1379" s="240">
        <v>0</v>
      </c>
      <c r="R1379" s="240">
        <v>0</v>
      </c>
      <c r="S1379" s="240">
        <v>0</v>
      </c>
      <c r="T1379" s="240">
        <v>0</v>
      </c>
      <c r="U1379" s="240">
        <v>0</v>
      </c>
      <c r="V1379" s="240">
        <v>0</v>
      </c>
      <c r="W1379" s="240">
        <v>0</v>
      </c>
      <c r="X1379" s="240">
        <v>0</v>
      </c>
      <c r="Y1379" s="240">
        <v>0</v>
      </c>
      <c r="Z1379" s="240">
        <v>0</v>
      </c>
      <c r="AA1379" s="248">
        <v>0</v>
      </c>
      <c r="AB1379" s="93"/>
    </row>
    <row r="1380" spans="1:28" ht="19.5" customHeight="1" x14ac:dyDescent="0.15">
      <c r="A1380" s="194"/>
      <c r="B1380" s="198"/>
      <c r="C1380" s="198" t="s">
        <v>162</v>
      </c>
      <c r="D1380" s="198"/>
      <c r="E1380" s="189" t="s">
        <v>150</v>
      </c>
      <c r="F1380" s="240">
        <v>0</v>
      </c>
      <c r="G1380" s="240">
        <v>0</v>
      </c>
      <c r="H1380" s="240">
        <v>0</v>
      </c>
      <c r="I1380" s="240">
        <v>0</v>
      </c>
      <c r="J1380" s="240">
        <v>0</v>
      </c>
      <c r="K1380" s="240">
        <v>0</v>
      </c>
      <c r="L1380" s="240">
        <v>0</v>
      </c>
      <c r="M1380" s="240">
        <v>0</v>
      </c>
      <c r="N1380" s="240">
        <v>0</v>
      </c>
      <c r="O1380" s="240">
        <v>0</v>
      </c>
      <c r="P1380" s="240">
        <v>0</v>
      </c>
      <c r="Q1380" s="240">
        <v>0</v>
      </c>
      <c r="R1380" s="240">
        <v>0</v>
      </c>
      <c r="S1380" s="240">
        <v>0</v>
      </c>
      <c r="T1380" s="240">
        <v>0</v>
      </c>
      <c r="U1380" s="240">
        <v>0</v>
      </c>
      <c r="V1380" s="240">
        <v>0</v>
      </c>
      <c r="W1380" s="240">
        <v>0</v>
      </c>
      <c r="X1380" s="240">
        <v>0</v>
      </c>
      <c r="Y1380" s="240">
        <v>0</v>
      </c>
      <c r="Z1380" s="240">
        <v>0</v>
      </c>
      <c r="AA1380" s="248">
        <v>0</v>
      </c>
      <c r="AB1380" s="93"/>
    </row>
    <row r="1381" spans="1:28" ht="19.5" customHeight="1" x14ac:dyDescent="0.15">
      <c r="A1381" s="194"/>
      <c r="B1381" s="198" t="s">
        <v>20</v>
      </c>
      <c r="C1381" s="198"/>
      <c r="D1381" s="189" t="s">
        <v>164</v>
      </c>
      <c r="E1381" s="189" t="s">
        <v>184</v>
      </c>
      <c r="F1381" s="240">
        <v>0</v>
      </c>
      <c r="G1381" s="240">
        <v>0</v>
      </c>
      <c r="H1381" s="240">
        <v>0</v>
      </c>
      <c r="I1381" s="240">
        <v>0</v>
      </c>
      <c r="J1381" s="240">
        <v>0</v>
      </c>
      <c r="K1381" s="240">
        <v>0</v>
      </c>
      <c r="L1381" s="240">
        <v>0</v>
      </c>
      <c r="M1381" s="240">
        <v>0</v>
      </c>
      <c r="N1381" s="240">
        <v>0</v>
      </c>
      <c r="O1381" s="240">
        <v>0</v>
      </c>
      <c r="P1381" s="240">
        <v>0</v>
      </c>
      <c r="Q1381" s="240">
        <v>0</v>
      </c>
      <c r="R1381" s="240">
        <v>0</v>
      </c>
      <c r="S1381" s="240">
        <v>0</v>
      </c>
      <c r="T1381" s="240">
        <v>0</v>
      </c>
      <c r="U1381" s="240">
        <v>0</v>
      </c>
      <c r="V1381" s="240">
        <v>0</v>
      </c>
      <c r="W1381" s="240">
        <v>0</v>
      </c>
      <c r="X1381" s="240">
        <v>0</v>
      </c>
      <c r="Y1381" s="240">
        <v>0</v>
      </c>
      <c r="Z1381" s="240">
        <v>0</v>
      </c>
      <c r="AA1381" s="248">
        <v>0</v>
      </c>
      <c r="AB1381" s="93"/>
    </row>
    <row r="1382" spans="1:28" ht="19.5" customHeight="1" x14ac:dyDescent="0.15">
      <c r="A1382" s="194"/>
      <c r="B1382" s="198"/>
      <c r="C1382" s="198"/>
      <c r="D1382" s="198"/>
      <c r="E1382" s="189" t="s">
        <v>150</v>
      </c>
      <c r="F1382" s="240">
        <v>0</v>
      </c>
      <c r="G1382" s="240">
        <v>0</v>
      </c>
      <c r="H1382" s="240">
        <v>0</v>
      </c>
      <c r="I1382" s="240">
        <v>0</v>
      </c>
      <c r="J1382" s="240">
        <v>0</v>
      </c>
      <c r="K1382" s="240">
        <v>0</v>
      </c>
      <c r="L1382" s="240">
        <v>0</v>
      </c>
      <c r="M1382" s="240">
        <v>0</v>
      </c>
      <c r="N1382" s="240">
        <v>0</v>
      </c>
      <c r="O1382" s="240">
        <v>0</v>
      </c>
      <c r="P1382" s="240">
        <v>0</v>
      </c>
      <c r="Q1382" s="240">
        <v>0</v>
      </c>
      <c r="R1382" s="240">
        <v>0</v>
      </c>
      <c r="S1382" s="240">
        <v>0</v>
      </c>
      <c r="T1382" s="240">
        <v>0</v>
      </c>
      <c r="U1382" s="240">
        <v>0</v>
      </c>
      <c r="V1382" s="240">
        <v>0</v>
      </c>
      <c r="W1382" s="240">
        <v>0</v>
      </c>
      <c r="X1382" s="240">
        <v>0</v>
      </c>
      <c r="Y1382" s="240">
        <v>0</v>
      </c>
      <c r="Z1382" s="240">
        <v>0</v>
      </c>
      <c r="AA1382" s="248">
        <v>0</v>
      </c>
      <c r="AB1382" s="93"/>
    </row>
    <row r="1383" spans="1:28" ht="19.5" customHeight="1" x14ac:dyDescent="0.15">
      <c r="A1383" s="194"/>
      <c r="B1383" s="197"/>
      <c r="C1383" s="193" t="s">
        <v>165</v>
      </c>
      <c r="D1383" s="188"/>
      <c r="E1383" s="189" t="s">
        <v>184</v>
      </c>
      <c r="F1383" s="240">
        <v>355.82</v>
      </c>
      <c r="G1383" s="240">
        <v>0</v>
      </c>
      <c r="H1383" s="240">
        <v>0</v>
      </c>
      <c r="I1383" s="240">
        <v>0</v>
      </c>
      <c r="J1383" s="240">
        <v>2.87</v>
      </c>
      <c r="K1383" s="240">
        <v>8.7899999999999991</v>
      </c>
      <c r="L1383" s="240">
        <v>1.66</v>
      </c>
      <c r="M1383" s="240">
        <v>4.8099999999999996</v>
      </c>
      <c r="N1383" s="240">
        <v>22.39</v>
      </c>
      <c r="O1383" s="240">
        <v>4.41</v>
      </c>
      <c r="P1383" s="240">
        <v>4.21</v>
      </c>
      <c r="Q1383" s="240">
        <v>4.49</v>
      </c>
      <c r="R1383" s="240">
        <v>25.98</v>
      </c>
      <c r="S1383" s="240">
        <v>81.430000000000007</v>
      </c>
      <c r="T1383" s="240">
        <v>75.72</v>
      </c>
      <c r="U1383" s="240">
        <v>74.62</v>
      </c>
      <c r="V1383" s="240">
        <v>31.56</v>
      </c>
      <c r="W1383" s="240">
        <v>9.1300000000000008</v>
      </c>
      <c r="X1383" s="240">
        <v>0</v>
      </c>
      <c r="Y1383" s="240">
        <v>3.75</v>
      </c>
      <c r="Z1383" s="240">
        <v>0</v>
      </c>
      <c r="AA1383" s="248">
        <v>0</v>
      </c>
      <c r="AB1383" s="93"/>
    </row>
    <row r="1384" spans="1:28" ht="19.5" customHeight="1" thickBot="1" x14ac:dyDescent="0.2">
      <c r="A1384" s="199"/>
      <c r="B1384" s="200"/>
      <c r="C1384" s="200"/>
      <c r="D1384" s="201"/>
      <c r="E1384" s="202" t="s">
        <v>150</v>
      </c>
      <c r="F1384" s="240">
        <v>49.774000000000001</v>
      </c>
      <c r="G1384" s="251">
        <v>0</v>
      </c>
      <c r="H1384" s="250">
        <v>0</v>
      </c>
      <c r="I1384" s="250">
        <v>0</v>
      </c>
      <c r="J1384" s="250">
        <v>0.14599999999999999</v>
      </c>
      <c r="K1384" s="250">
        <v>0.61699999999999999</v>
      </c>
      <c r="L1384" s="250">
        <v>0.151</v>
      </c>
      <c r="M1384" s="250">
        <v>0.48099999999999998</v>
      </c>
      <c r="N1384" s="250">
        <v>2.4649999999999999</v>
      </c>
      <c r="O1384" s="250">
        <v>0.52900000000000003</v>
      </c>
      <c r="P1384" s="250">
        <v>0.54900000000000004</v>
      </c>
      <c r="Q1384" s="250">
        <v>0.629</v>
      </c>
      <c r="R1384" s="250">
        <v>3.7759999999999998</v>
      </c>
      <c r="S1384" s="250">
        <v>11.863</v>
      </c>
      <c r="T1384" s="250">
        <v>11.061</v>
      </c>
      <c r="U1384" s="250">
        <v>10.968999999999999</v>
      </c>
      <c r="V1384" s="250">
        <v>4.6440000000000001</v>
      </c>
      <c r="W1384" s="250">
        <v>1.343</v>
      </c>
      <c r="X1384" s="250">
        <v>0</v>
      </c>
      <c r="Y1384" s="250">
        <v>0.55100000000000005</v>
      </c>
      <c r="Z1384" s="250">
        <v>0</v>
      </c>
      <c r="AA1384" s="249">
        <v>0</v>
      </c>
      <c r="AB1384" s="93"/>
    </row>
    <row r="1385" spans="1:28" ht="19.5" customHeight="1" x14ac:dyDescent="0.15">
      <c r="A1385" s="391" t="s">
        <v>119</v>
      </c>
      <c r="B1385" s="394" t="s">
        <v>120</v>
      </c>
      <c r="C1385" s="395"/>
      <c r="D1385" s="396"/>
      <c r="E1385" s="198" t="s">
        <v>184</v>
      </c>
      <c r="F1385" s="248">
        <v>72.010000000000005</v>
      </c>
    </row>
    <row r="1386" spans="1:28" ht="19.5" customHeight="1" x14ac:dyDescent="0.15">
      <c r="A1386" s="392"/>
      <c r="B1386" s="397" t="s">
        <v>206</v>
      </c>
      <c r="C1386" s="398"/>
      <c r="D1386" s="399"/>
      <c r="E1386" s="189" t="s">
        <v>184</v>
      </c>
      <c r="F1386" s="248">
        <v>65.489999999999995</v>
      </c>
    </row>
    <row r="1387" spans="1:28" ht="19.5" customHeight="1" x14ac:dyDescent="0.15">
      <c r="A1387" s="393"/>
      <c r="B1387" s="397" t="s">
        <v>207</v>
      </c>
      <c r="C1387" s="398"/>
      <c r="D1387" s="399"/>
      <c r="E1387" s="189" t="s">
        <v>184</v>
      </c>
      <c r="F1387" s="248">
        <v>6.52</v>
      </c>
    </row>
    <row r="1388" spans="1:28" ht="19.5" customHeight="1" thickBot="1" x14ac:dyDescent="0.2">
      <c r="A1388" s="400" t="s">
        <v>205</v>
      </c>
      <c r="B1388" s="401"/>
      <c r="C1388" s="401"/>
      <c r="D1388" s="402"/>
      <c r="E1388" s="203" t="s">
        <v>184</v>
      </c>
      <c r="F1388" s="247">
        <v>0</v>
      </c>
    </row>
    <row r="1390" spans="1:28" ht="19.5" customHeight="1" x14ac:dyDescent="0.15">
      <c r="A1390" s="88" t="s">
        <v>387</v>
      </c>
      <c r="F1390" s="261" t="s">
        <v>512</v>
      </c>
    </row>
    <row r="1391" spans="1:28" ht="19.5" customHeight="1" thickBot="1" x14ac:dyDescent="0.2">
      <c r="A1391" s="388" t="s">
        <v>28</v>
      </c>
      <c r="B1391" s="390"/>
      <c r="C1391" s="390"/>
      <c r="D1391" s="390"/>
      <c r="E1391" s="390"/>
      <c r="F1391" s="390"/>
      <c r="G1391" s="390"/>
      <c r="H1391" s="390"/>
      <c r="I1391" s="390"/>
      <c r="J1391" s="390"/>
      <c r="K1391" s="390"/>
      <c r="L1391" s="390"/>
      <c r="M1391" s="390"/>
      <c r="N1391" s="390"/>
      <c r="O1391" s="390"/>
      <c r="P1391" s="390"/>
      <c r="Q1391" s="390"/>
      <c r="R1391" s="390"/>
      <c r="S1391" s="390"/>
      <c r="T1391" s="390"/>
      <c r="U1391" s="390"/>
      <c r="V1391" s="390"/>
      <c r="W1391" s="390"/>
      <c r="X1391" s="390"/>
      <c r="Y1391" s="390"/>
      <c r="Z1391" s="390"/>
      <c r="AA1391" s="390"/>
    </row>
    <row r="1392" spans="1:28" ht="19.5" customHeight="1" x14ac:dyDescent="0.15">
      <c r="A1392" s="185" t="s">
        <v>180</v>
      </c>
      <c r="B1392" s="186"/>
      <c r="C1392" s="186"/>
      <c r="D1392" s="186"/>
      <c r="E1392" s="186"/>
      <c r="F1392" s="90" t="s">
        <v>181</v>
      </c>
      <c r="G1392" s="91"/>
      <c r="H1392" s="91"/>
      <c r="I1392" s="91"/>
      <c r="J1392" s="91"/>
      <c r="K1392" s="91"/>
      <c r="L1392" s="91"/>
      <c r="M1392" s="91"/>
      <c r="N1392" s="91"/>
      <c r="O1392" s="91"/>
      <c r="P1392" s="91"/>
      <c r="Q1392" s="260"/>
      <c r="R1392" s="92"/>
      <c r="S1392" s="91"/>
      <c r="T1392" s="91"/>
      <c r="U1392" s="91"/>
      <c r="V1392" s="91"/>
      <c r="W1392" s="91"/>
      <c r="X1392" s="91"/>
      <c r="Y1392" s="91"/>
      <c r="Z1392" s="91"/>
      <c r="AA1392" s="259" t="s">
        <v>182</v>
      </c>
      <c r="AB1392" s="93"/>
    </row>
    <row r="1393" spans="1:28" ht="19.5" customHeight="1" x14ac:dyDescent="0.15">
      <c r="A1393" s="187" t="s">
        <v>183</v>
      </c>
      <c r="B1393" s="188"/>
      <c r="C1393" s="188"/>
      <c r="D1393" s="188"/>
      <c r="E1393" s="189" t="s">
        <v>184</v>
      </c>
      <c r="F1393" s="240">
        <v>2363.21</v>
      </c>
      <c r="G1393" s="256" t="s">
        <v>185</v>
      </c>
      <c r="H1393" s="256" t="s">
        <v>186</v>
      </c>
      <c r="I1393" s="256" t="s">
        <v>187</v>
      </c>
      <c r="J1393" s="256" t="s">
        <v>188</v>
      </c>
      <c r="K1393" s="256" t="s">
        <v>228</v>
      </c>
      <c r="L1393" s="256" t="s">
        <v>229</v>
      </c>
      <c r="M1393" s="256" t="s">
        <v>230</v>
      </c>
      <c r="N1393" s="256" t="s">
        <v>231</v>
      </c>
      <c r="O1393" s="256" t="s">
        <v>232</v>
      </c>
      <c r="P1393" s="256" t="s">
        <v>233</v>
      </c>
      <c r="Q1393" s="258" t="s">
        <v>234</v>
      </c>
      <c r="R1393" s="257" t="s">
        <v>235</v>
      </c>
      <c r="S1393" s="256" t="s">
        <v>236</v>
      </c>
      <c r="T1393" s="256" t="s">
        <v>237</v>
      </c>
      <c r="U1393" s="256" t="s">
        <v>238</v>
      </c>
      <c r="V1393" s="256" t="s">
        <v>239</v>
      </c>
      <c r="W1393" s="256" t="s">
        <v>42</v>
      </c>
      <c r="X1393" s="256" t="s">
        <v>147</v>
      </c>
      <c r="Y1393" s="256" t="s">
        <v>148</v>
      </c>
      <c r="Z1393" s="256" t="s">
        <v>149</v>
      </c>
      <c r="AA1393" s="253"/>
      <c r="AB1393" s="93"/>
    </row>
    <row r="1394" spans="1:28" ht="19.5" customHeight="1" x14ac:dyDescent="0.15">
      <c r="A1394" s="190"/>
      <c r="B1394" s="191"/>
      <c r="C1394" s="191"/>
      <c r="D1394" s="191"/>
      <c r="E1394" s="189" t="s">
        <v>150</v>
      </c>
      <c r="F1394" s="240">
        <v>655.70299999999997</v>
      </c>
      <c r="G1394" s="254"/>
      <c r="H1394" s="254"/>
      <c r="I1394" s="254"/>
      <c r="J1394" s="254"/>
      <c r="K1394" s="254"/>
      <c r="L1394" s="254"/>
      <c r="M1394" s="254"/>
      <c r="N1394" s="254"/>
      <c r="O1394" s="254"/>
      <c r="P1394" s="254"/>
      <c r="Q1394" s="255"/>
      <c r="R1394" s="94"/>
      <c r="S1394" s="254"/>
      <c r="T1394" s="254"/>
      <c r="U1394" s="254"/>
      <c r="V1394" s="254"/>
      <c r="W1394" s="254"/>
      <c r="X1394" s="254"/>
      <c r="Y1394" s="254"/>
      <c r="Z1394" s="254"/>
      <c r="AA1394" s="253" t="s">
        <v>151</v>
      </c>
      <c r="AB1394" s="93"/>
    </row>
    <row r="1395" spans="1:28" ht="19.5" customHeight="1" x14ac:dyDescent="0.15">
      <c r="A1395" s="192"/>
      <c r="B1395" s="193" t="s">
        <v>152</v>
      </c>
      <c r="C1395" s="188"/>
      <c r="D1395" s="188"/>
      <c r="E1395" s="189" t="s">
        <v>184</v>
      </c>
      <c r="F1395" s="240">
        <v>2314.9899999999998</v>
      </c>
      <c r="G1395" s="240">
        <v>2.83</v>
      </c>
      <c r="H1395" s="240">
        <v>10.62</v>
      </c>
      <c r="I1395" s="240">
        <v>5.7</v>
      </c>
      <c r="J1395" s="240">
        <v>12.78</v>
      </c>
      <c r="K1395" s="240">
        <v>23.38</v>
      </c>
      <c r="L1395" s="240">
        <v>47.97</v>
      </c>
      <c r="M1395" s="240">
        <v>109.09</v>
      </c>
      <c r="N1395" s="240">
        <v>111.12</v>
      </c>
      <c r="O1395" s="240">
        <v>131.77000000000001</v>
      </c>
      <c r="P1395" s="240">
        <v>96.99</v>
      </c>
      <c r="Q1395" s="240">
        <v>213.53</v>
      </c>
      <c r="R1395" s="240">
        <v>265.17</v>
      </c>
      <c r="S1395" s="240">
        <v>258.11</v>
      </c>
      <c r="T1395" s="240">
        <v>322.3</v>
      </c>
      <c r="U1395" s="240">
        <v>295.05</v>
      </c>
      <c r="V1395" s="240">
        <v>154.83000000000001</v>
      </c>
      <c r="W1395" s="240">
        <v>150.86000000000001</v>
      </c>
      <c r="X1395" s="240">
        <v>45.73</v>
      </c>
      <c r="Y1395" s="240">
        <v>28.29</v>
      </c>
      <c r="Z1395" s="240">
        <v>2.4900000000000002</v>
      </c>
      <c r="AA1395" s="248">
        <v>26.38</v>
      </c>
      <c r="AB1395" s="93"/>
    </row>
    <row r="1396" spans="1:28" ht="19.5" customHeight="1" x14ac:dyDescent="0.15">
      <c r="A1396" s="194"/>
      <c r="B1396" s="195"/>
      <c r="C1396" s="191"/>
      <c r="D1396" s="191"/>
      <c r="E1396" s="189" t="s">
        <v>150</v>
      </c>
      <c r="F1396" s="240">
        <v>655.70299999999997</v>
      </c>
      <c r="G1396" s="240">
        <v>0</v>
      </c>
      <c r="H1396" s="240">
        <v>0</v>
      </c>
      <c r="I1396" s="240">
        <v>0.20699999999999999</v>
      </c>
      <c r="J1396" s="240">
        <v>0.69599999999999995</v>
      </c>
      <c r="K1396" s="240">
        <v>3.3220000000000001</v>
      </c>
      <c r="L1396" s="240">
        <v>9.3010000000000002</v>
      </c>
      <c r="M1396" s="240">
        <v>24.635999999999999</v>
      </c>
      <c r="N1396" s="240">
        <v>30.91</v>
      </c>
      <c r="O1396" s="240">
        <v>40.020000000000003</v>
      </c>
      <c r="P1396" s="240">
        <v>31.673999999999999</v>
      </c>
      <c r="Q1396" s="240">
        <v>72.515999999999906</v>
      </c>
      <c r="R1396" s="240">
        <v>89.587999999999894</v>
      </c>
      <c r="S1396" s="240">
        <v>81.971999999999994</v>
      </c>
      <c r="T1396" s="240">
        <v>92.198000000000107</v>
      </c>
      <c r="U1396" s="240">
        <v>78.819000000000003</v>
      </c>
      <c r="V1396" s="240">
        <v>37.348999999999997</v>
      </c>
      <c r="W1396" s="240">
        <v>37.543999999999997</v>
      </c>
      <c r="X1396" s="240">
        <v>11.721</v>
      </c>
      <c r="Y1396" s="240">
        <v>7.4930000000000003</v>
      </c>
      <c r="Z1396" s="240">
        <v>0.91900000000000004</v>
      </c>
      <c r="AA1396" s="248">
        <v>4.8179999999999996</v>
      </c>
      <c r="AB1396" s="93"/>
    </row>
    <row r="1397" spans="1:28" ht="19.5" customHeight="1" x14ac:dyDescent="0.15">
      <c r="A1397" s="194"/>
      <c r="B1397" s="196"/>
      <c r="C1397" s="193" t="s">
        <v>152</v>
      </c>
      <c r="D1397" s="188"/>
      <c r="E1397" s="189" t="s">
        <v>184</v>
      </c>
      <c r="F1397" s="240">
        <v>1556.25</v>
      </c>
      <c r="G1397" s="240">
        <v>2.83</v>
      </c>
      <c r="H1397" s="240">
        <v>10.62</v>
      </c>
      <c r="I1397" s="240">
        <v>5</v>
      </c>
      <c r="J1397" s="240">
        <v>3.83</v>
      </c>
      <c r="K1397" s="240">
        <v>17.84</v>
      </c>
      <c r="L1397" s="240">
        <v>41.5</v>
      </c>
      <c r="M1397" s="240">
        <v>91.29</v>
      </c>
      <c r="N1397" s="240">
        <v>104.01</v>
      </c>
      <c r="O1397" s="240">
        <v>122.22</v>
      </c>
      <c r="P1397" s="240">
        <v>92.77</v>
      </c>
      <c r="Q1397" s="240">
        <v>190.42</v>
      </c>
      <c r="R1397" s="240">
        <v>218.41</v>
      </c>
      <c r="S1397" s="240">
        <v>180.84</v>
      </c>
      <c r="T1397" s="240">
        <v>176.78</v>
      </c>
      <c r="U1397" s="240">
        <v>135.24</v>
      </c>
      <c r="V1397" s="240">
        <v>51.66</v>
      </c>
      <c r="W1397" s="240">
        <v>56.75</v>
      </c>
      <c r="X1397" s="240">
        <v>31.81</v>
      </c>
      <c r="Y1397" s="240">
        <v>14.95</v>
      </c>
      <c r="Z1397" s="240">
        <v>2.11</v>
      </c>
      <c r="AA1397" s="248">
        <v>5.37</v>
      </c>
      <c r="AB1397" s="93"/>
    </row>
    <row r="1398" spans="1:28" ht="19.5" customHeight="1" x14ac:dyDescent="0.15">
      <c r="A1398" s="194"/>
      <c r="B1398" s="197"/>
      <c r="C1398" s="197"/>
      <c r="D1398" s="191"/>
      <c r="E1398" s="189" t="s">
        <v>150</v>
      </c>
      <c r="F1398" s="240">
        <v>544.11</v>
      </c>
      <c r="G1398" s="240">
        <v>0</v>
      </c>
      <c r="H1398" s="240">
        <v>0</v>
      </c>
      <c r="I1398" s="240">
        <v>0.192</v>
      </c>
      <c r="J1398" s="240">
        <v>0.21099999999999999</v>
      </c>
      <c r="K1398" s="240">
        <v>2.911</v>
      </c>
      <c r="L1398" s="240">
        <v>8.7159999999999993</v>
      </c>
      <c r="M1398" s="240">
        <v>22.856000000000002</v>
      </c>
      <c r="N1398" s="240">
        <v>30.129000000000001</v>
      </c>
      <c r="O1398" s="240">
        <v>38.874000000000002</v>
      </c>
      <c r="P1398" s="240">
        <v>31.111000000000001</v>
      </c>
      <c r="Q1398" s="240">
        <v>69.289999999999907</v>
      </c>
      <c r="R1398" s="240">
        <v>82.652999999999906</v>
      </c>
      <c r="S1398" s="240">
        <v>70.394000000000005</v>
      </c>
      <c r="T1398" s="240">
        <v>70.138999999999996</v>
      </c>
      <c r="U1398" s="240">
        <v>54.848999999999997</v>
      </c>
      <c r="V1398" s="240">
        <v>20.995999999999999</v>
      </c>
      <c r="W1398" s="240">
        <v>23.13</v>
      </c>
      <c r="X1398" s="240">
        <v>9.6129999999999995</v>
      </c>
      <c r="Y1398" s="240">
        <v>5.5350000000000001</v>
      </c>
      <c r="Z1398" s="240">
        <v>0.86299999999999999</v>
      </c>
      <c r="AA1398" s="248">
        <v>1.6479999999999999</v>
      </c>
      <c r="AB1398" s="93"/>
    </row>
    <row r="1399" spans="1:28" ht="19.5" customHeight="1" x14ac:dyDescent="0.15">
      <c r="A1399" s="194"/>
      <c r="B1399" s="198"/>
      <c r="C1399" s="189"/>
      <c r="D1399" s="189" t="s">
        <v>153</v>
      </c>
      <c r="E1399" s="189" t="s">
        <v>184</v>
      </c>
      <c r="F1399" s="240">
        <v>1550.44</v>
      </c>
      <c r="G1399" s="240">
        <v>2.36</v>
      </c>
      <c r="H1399" s="240">
        <v>10.62</v>
      </c>
      <c r="I1399" s="240">
        <v>4.78</v>
      </c>
      <c r="J1399" s="240">
        <v>3.83</v>
      </c>
      <c r="K1399" s="240">
        <v>17.71</v>
      </c>
      <c r="L1399" s="240">
        <v>41.5</v>
      </c>
      <c r="M1399" s="240">
        <v>91.29</v>
      </c>
      <c r="N1399" s="240">
        <v>103.83</v>
      </c>
      <c r="O1399" s="240">
        <v>120.61</v>
      </c>
      <c r="P1399" s="240">
        <v>92.77</v>
      </c>
      <c r="Q1399" s="240">
        <v>187.77</v>
      </c>
      <c r="R1399" s="240">
        <v>218.33</v>
      </c>
      <c r="S1399" s="240">
        <v>180.84</v>
      </c>
      <c r="T1399" s="240">
        <v>176.65</v>
      </c>
      <c r="U1399" s="240">
        <v>135.13999999999999</v>
      </c>
      <c r="V1399" s="240">
        <v>51.66</v>
      </c>
      <c r="W1399" s="240">
        <v>56.51</v>
      </c>
      <c r="X1399" s="240">
        <v>31.81</v>
      </c>
      <c r="Y1399" s="240">
        <v>14.95</v>
      </c>
      <c r="Z1399" s="240">
        <v>2.11</v>
      </c>
      <c r="AA1399" s="248">
        <v>5.37</v>
      </c>
      <c r="AB1399" s="93"/>
    </row>
    <row r="1400" spans="1:28" ht="19.5" customHeight="1" x14ac:dyDescent="0.15">
      <c r="A1400" s="194"/>
      <c r="B1400" s="198" t="s">
        <v>154</v>
      </c>
      <c r="C1400" s="198"/>
      <c r="D1400" s="198"/>
      <c r="E1400" s="189" t="s">
        <v>150</v>
      </c>
      <c r="F1400" s="240">
        <v>543.21100000000001</v>
      </c>
      <c r="G1400" s="240">
        <v>0</v>
      </c>
      <c r="H1400" s="240">
        <v>0</v>
      </c>
      <c r="I1400" s="240">
        <v>0.186</v>
      </c>
      <c r="J1400" s="240">
        <v>0.21099999999999999</v>
      </c>
      <c r="K1400" s="240">
        <v>2.9020000000000001</v>
      </c>
      <c r="L1400" s="240">
        <v>8.7159999999999993</v>
      </c>
      <c r="M1400" s="240">
        <v>22.856000000000002</v>
      </c>
      <c r="N1400" s="240">
        <v>30.085999999999999</v>
      </c>
      <c r="O1400" s="240">
        <v>38.470999999999997</v>
      </c>
      <c r="P1400" s="240">
        <v>31.111000000000001</v>
      </c>
      <c r="Q1400" s="240">
        <v>68.918999999999897</v>
      </c>
      <c r="R1400" s="240">
        <v>82.640999999999906</v>
      </c>
      <c r="S1400" s="240">
        <v>70.394000000000005</v>
      </c>
      <c r="T1400" s="240">
        <v>70.12</v>
      </c>
      <c r="U1400" s="240">
        <v>54.838999999999999</v>
      </c>
      <c r="V1400" s="240">
        <v>20.995999999999999</v>
      </c>
      <c r="W1400" s="240">
        <v>23.103999999999999</v>
      </c>
      <c r="X1400" s="240">
        <v>9.6129999999999995</v>
      </c>
      <c r="Y1400" s="240">
        <v>5.5350000000000001</v>
      </c>
      <c r="Z1400" s="240">
        <v>0.86299999999999999</v>
      </c>
      <c r="AA1400" s="248">
        <v>1.6479999999999999</v>
      </c>
      <c r="AB1400" s="93"/>
    </row>
    <row r="1401" spans="1:28" ht="19.5" customHeight="1" x14ac:dyDescent="0.15">
      <c r="A1401" s="194" t="s">
        <v>155</v>
      </c>
      <c r="B1401" s="198"/>
      <c r="C1401" s="198" t="s">
        <v>10</v>
      </c>
      <c r="D1401" s="189" t="s">
        <v>156</v>
      </c>
      <c r="E1401" s="189" t="s">
        <v>184</v>
      </c>
      <c r="F1401" s="240">
        <v>1484.46</v>
      </c>
      <c r="G1401" s="240">
        <v>0</v>
      </c>
      <c r="H1401" s="240">
        <v>1.02</v>
      </c>
      <c r="I1401" s="240">
        <v>2.66</v>
      </c>
      <c r="J1401" s="240">
        <v>1.53</v>
      </c>
      <c r="K1401" s="240">
        <v>16.96</v>
      </c>
      <c r="L1401" s="240">
        <v>41.5</v>
      </c>
      <c r="M1401" s="240">
        <v>91.29</v>
      </c>
      <c r="N1401" s="240">
        <v>103.61</v>
      </c>
      <c r="O1401" s="240">
        <v>120.61</v>
      </c>
      <c r="P1401" s="240">
        <v>92.26</v>
      </c>
      <c r="Q1401" s="240">
        <v>185.51</v>
      </c>
      <c r="R1401" s="240">
        <v>215.62</v>
      </c>
      <c r="S1401" s="240">
        <v>178.25</v>
      </c>
      <c r="T1401" s="240">
        <v>172.49</v>
      </c>
      <c r="U1401" s="240">
        <v>130.88</v>
      </c>
      <c r="V1401" s="240">
        <v>50.48</v>
      </c>
      <c r="W1401" s="240">
        <v>56.13</v>
      </c>
      <c r="X1401" s="240">
        <v>8.92</v>
      </c>
      <c r="Y1401" s="240">
        <v>10.97</v>
      </c>
      <c r="Z1401" s="240">
        <v>2.11</v>
      </c>
      <c r="AA1401" s="248">
        <v>1.66</v>
      </c>
      <c r="AB1401" s="93"/>
    </row>
    <row r="1402" spans="1:28" ht="19.5" customHeight="1" x14ac:dyDescent="0.15">
      <c r="A1402" s="194"/>
      <c r="B1402" s="198"/>
      <c r="C1402" s="198"/>
      <c r="D1402" s="198"/>
      <c r="E1402" s="189" t="s">
        <v>150</v>
      </c>
      <c r="F1402" s="240">
        <v>530.47299999999996</v>
      </c>
      <c r="G1402" s="240">
        <v>0</v>
      </c>
      <c r="H1402" s="240">
        <v>0</v>
      </c>
      <c r="I1402" s="240">
        <v>0.186</v>
      </c>
      <c r="J1402" s="240">
        <v>0.183</v>
      </c>
      <c r="K1402" s="240">
        <v>2.883</v>
      </c>
      <c r="L1402" s="240">
        <v>8.7159999999999993</v>
      </c>
      <c r="M1402" s="240">
        <v>22.856000000000002</v>
      </c>
      <c r="N1402" s="240">
        <v>30.068999999999999</v>
      </c>
      <c r="O1402" s="240">
        <v>38.470999999999997</v>
      </c>
      <c r="P1402" s="240">
        <v>30.995000000000001</v>
      </c>
      <c r="Q1402" s="240">
        <v>68.389999999999901</v>
      </c>
      <c r="R1402" s="240">
        <v>81.988999999999905</v>
      </c>
      <c r="S1402" s="240">
        <v>69.683000000000106</v>
      </c>
      <c r="T1402" s="240">
        <v>68.989999999999995</v>
      </c>
      <c r="U1402" s="240">
        <v>53.658999999999999</v>
      </c>
      <c r="V1402" s="240">
        <v>20.69</v>
      </c>
      <c r="W1402" s="240">
        <v>23.004999999999999</v>
      </c>
      <c r="X1402" s="240">
        <v>3.661</v>
      </c>
      <c r="Y1402" s="240">
        <v>4.5</v>
      </c>
      <c r="Z1402" s="240">
        <v>0.86299999999999999</v>
      </c>
      <c r="AA1402" s="248">
        <v>0.68400000000000005</v>
      </c>
      <c r="AB1402" s="93"/>
    </row>
    <row r="1403" spans="1:28" ht="19.5" customHeight="1" x14ac:dyDescent="0.15">
      <c r="A1403" s="194"/>
      <c r="B1403" s="198"/>
      <c r="C1403" s="198"/>
      <c r="D1403" s="189" t="s">
        <v>157</v>
      </c>
      <c r="E1403" s="189" t="s">
        <v>184</v>
      </c>
      <c r="F1403" s="240">
        <v>5.03</v>
      </c>
      <c r="G1403" s="240">
        <v>0</v>
      </c>
      <c r="H1403" s="240">
        <v>0</v>
      </c>
      <c r="I1403" s="240">
        <v>0</v>
      </c>
      <c r="J1403" s="240">
        <v>0</v>
      </c>
      <c r="K1403" s="240">
        <v>0</v>
      </c>
      <c r="L1403" s="240">
        <v>0</v>
      </c>
      <c r="M1403" s="240">
        <v>0</v>
      </c>
      <c r="N1403" s="240">
        <v>0</v>
      </c>
      <c r="O1403" s="240">
        <v>0</v>
      </c>
      <c r="P1403" s="240">
        <v>0.16</v>
      </c>
      <c r="Q1403" s="240">
        <v>1.1000000000000001</v>
      </c>
      <c r="R1403" s="240">
        <v>1.03</v>
      </c>
      <c r="S1403" s="240">
        <v>0.32</v>
      </c>
      <c r="T1403" s="240">
        <v>0</v>
      </c>
      <c r="U1403" s="240">
        <v>0</v>
      </c>
      <c r="V1403" s="240">
        <v>1.18</v>
      </c>
      <c r="W1403" s="240">
        <v>0</v>
      </c>
      <c r="X1403" s="240">
        <v>1.24</v>
      </c>
      <c r="Y1403" s="240">
        <v>0</v>
      </c>
      <c r="Z1403" s="240">
        <v>0</v>
      </c>
      <c r="AA1403" s="248">
        <v>0</v>
      </c>
      <c r="AB1403" s="93"/>
    </row>
    <row r="1404" spans="1:28" ht="19.5" customHeight="1" x14ac:dyDescent="0.15">
      <c r="A1404" s="194"/>
      <c r="B1404" s="198"/>
      <c r="C1404" s="198"/>
      <c r="D1404" s="198"/>
      <c r="E1404" s="189" t="s">
        <v>150</v>
      </c>
      <c r="F1404" s="240">
        <v>1.2150000000000001</v>
      </c>
      <c r="G1404" s="240">
        <v>0</v>
      </c>
      <c r="H1404" s="240">
        <v>0</v>
      </c>
      <c r="I1404" s="240">
        <v>0</v>
      </c>
      <c r="J1404" s="240">
        <v>0</v>
      </c>
      <c r="K1404" s="240">
        <v>0</v>
      </c>
      <c r="L1404" s="240">
        <v>0</v>
      </c>
      <c r="M1404" s="240">
        <v>0</v>
      </c>
      <c r="N1404" s="240">
        <v>0</v>
      </c>
      <c r="O1404" s="240">
        <v>0</v>
      </c>
      <c r="P1404" s="240">
        <v>3.2000000000000001E-2</v>
      </c>
      <c r="Q1404" s="240">
        <v>0.24099999999999999</v>
      </c>
      <c r="R1404" s="240">
        <v>0.23699999999999999</v>
      </c>
      <c r="S1404" s="240">
        <v>7.6999999999999999E-2</v>
      </c>
      <c r="T1404" s="240">
        <v>0</v>
      </c>
      <c r="U1404" s="240">
        <v>0</v>
      </c>
      <c r="V1404" s="240">
        <v>0.30599999999999999</v>
      </c>
      <c r="W1404" s="240">
        <v>0</v>
      </c>
      <c r="X1404" s="240">
        <v>0.32200000000000001</v>
      </c>
      <c r="Y1404" s="240">
        <v>0</v>
      </c>
      <c r="Z1404" s="240">
        <v>0</v>
      </c>
      <c r="AA1404" s="248">
        <v>0</v>
      </c>
      <c r="AB1404" s="93"/>
    </row>
    <row r="1405" spans="1:28" ht="19.5" customHeight="1" x14ac:dyDescent="0.15">
      <c r="A1405" s="194"/>
      <c r="B1405" s="198" t="s">
        <v>158</v>
      </c>
      <c r="C1405" s="198" t="s">
        <v>159</v>
      </c>
      <c r="D1405" s="189" t="s">
        <v>160</v>
      </c>
      <c r="E1405" s="189" t="s">
        <v>184</v>
      </c>
      <c r="F1405" s="240">
        <v>35.53</v>
      </c>
      <c r="G1405" s="240">
        <v>0</v>
      </c>
      <c r="H1405" s="240">
        <v>0</v>
      </c>
      <c r="I1405" s="240">
        <v>0</v>
      </c>
      <c r="J1405" s="240">
        <v>0</v>
      </c>
      <c r="K1405" s="240">
        <v>0</v>
      </c>
      <c r="L1405" s="240">
        <v>0</v>
      </c>
      <c r="M1405" s="240">
        <v>0</v>
      </c>
      <c r="N1405" s="240">
        <v>0</v>
      </c>
      <c r="O1405" s="240">
        <v>0</v>
      </c>
      <c r="P1405" s="240">
        <v>7.0000000000000007E-2</v>
      </c>
      <c r="Q1405" s="240">
        <v>0.38</v>
      </c>
      <c r="R1405" s="240">
        <v>0.98</v>
      </c>
      <c r="S1405" s="240">
        <v>0</v>
      </c>
      <c r="T1405" s="240">
        <v>1.94</v>
      </c>
      <c r="U1405" s="240">
        <v>2.44</v>
      </c>
      <c r="V1405" s="240">
        <v>0</v>
      </c>
      <c r="W1405" s="240">
        <v>0.38</v>
      </c>
      <c r="X1405" s="240">
        <v>21.65</v>
      </c>
      <c r="Y1405" s="240">
        <v>3.98</v>
      </c>
      <c r="Z1405" s="240">
        <v>0</v>
      </c>
      <c r="AA1405" s="248">
        <v>3.71</v>
      </c>
      <c r="AB1405" s="93"/>
    </row>
    <row r="1406" spans="1:28" ht="19.5" customHeight="1" x14ac:dyDescent="0.15">
      <c r="A1406" s="194"/>
      <c r="B1406" s="198"/>
      <c r="C1406" s="198"/>
      <c r="D1406" s="198"/>
      <c r="E1406" s="189" t="s">
        <v>150</v>
      </c>
      <c r="F1406" s="240">
        <v>9.173</v>
      </c>
      <c r="G1406" s="240">
        <v>0</v>
      </c>
      <c r="H1406" s="240">
        <v>0</v>
      </c>
      <c r="I1406" s="240">
        <v>0</v>
      </c>
      <c r="J1406" s="240">
        <v>0</v>
      </c>
      <c r="K1406" s="240">
        <v>0</v>
      </c>
      <c r="L1406" s="240">
        <v>0</v>
      </c>
      <c r="M1406" s="240">
        <v>0</v>
      </c>
      <c r="N1406" s="240">
        <v>0</v>
      </c>
      <c r="O1406" s="240">
        <v>0</v>
      </c>
      <c r="P1406" s="240">
        <v>1.4E-2</v>
      </c>
      <c r="Q1406" s="240">
        <v>8.5000000000000006E-2</v>
      </c>
      <c r="R1406" s="240">
        <v>0.22600000000000001</v>
      </c>
      <c r="S1406" s="240">
        <v>0</v>
      </c>
      <c r="T1406" s="240">
        <v>0.48599999999999999</v>
      </c>
      <c r="U1406" s="240">
        <v>0.63400000000000001</v>
      </c>
      <c r="V1406" s="240">
        <v>0</v>
      </c>
      <c r="W1406" s="240">
        <v>9.9000000000000005E-2</v>
      </c>
      <c r="X1406" s="240">
        <v>5.63</v>
      </c>
      <c r="Y1406" s="240">
        <v>1.0349999999999999</v>
      </c>
      <c r="Z1406" s="240">
        <v>0</v>
      </c>
      <c r="AA1406" s="248">
        <v>0.96399999999999997</v>
      </c>
      <c r="AB1406" s="93"/>
    </row>
    <row r="1407" spans="1:28" ht="19.5" customHeight="1" x14ac:dyDescent="0.15">
      <c r="A1407" s="194"/>
      <c r="B1407" s="198"/>
      <c r="C1407" s="198"/>
      <c r="D1407" s="189" t="s">
        <v>161</v>
      </c>
      <c r="E1407" s="189" t="s">
        <v>184</v>
      </c>
      <c r="F1407" s="240">
        <v>16.350000000000001</v>
      </c>
      <c r="G1407" s="240">
        <v>2.36</v>
      </c>
      <c r="H1407" s="240">
        <v>9.6</v>
      </c>
      <c r="I1407" s="240">
        <v>1.1200000000000001</v>
      </c>
      <c r="J1407" s="240">
        <v>2.2999999999999998</v>
      </c>
      <c r="K1407" s="240">
        <v>0.75</v>
      </c>
      <c r="L1407" s="240">
        <v>0</v>
      </c>
      <c r="M1407" s="240">
        <v>0</v>
      </c>
      <c r="N1407" s="240">
        <v>0.22</v>
      </c>
      <c r="O1407" s="240">
        <v>0</v>
      </c>
      <c r="P1407" s="240">
        <v>0</v>
      </c>
      <c r="Q1407" s="240">
        <v>0</v>
      </c>
      <c r="R1407" s="240">
        <v>0</v>
      </c>
      <c r="S1407" s="240">
        <v>0</v>
      </c>
      <c r="T1407" s="240">
        <v>0</v>
      </c>
      <c r="U1407" s="240">
        <v>0</v>
      </c>
      <c r="V1407" s="240">
        <v>0</v>
      </c>
      <c r="W1407" s="240">
        <v>0</v>
      </c>
      <c r="X1407" s="240">
        <v>0</v>
      </c>
      <c r="Y1407" s="240">
        <v>0</v>
      </c>
      <c r="Z1407" s="240">
        <v>0</v>
      </c>
      <c r="AA1407" s="248">
        <v>0</v>
      </c>
      <c r="AB1407" s="93"/>
    </row>
    <row r="1408" spans="1:28" ht="19.5" customHeight="1" x14ac:dyDescent="0.15">
      <c r="A1408" s="194"/>
      <c r="B1408" s="198"/>
      <c r="C1408" s="198"/>
      <c r="D1408" s="198"/>
      <c r="E1408" s="189" t="s">
        <v>150</v>
      </c>
      <c r="F1408" s="240">
        <v>6.4000000000000001E-2</v>
      </c>
      <c r="G1408" s="240">
        <v>0</v>
      </c>
      <c r="H1408" s="240">
        <v>0</v>
      </c>
      <c r="I1408" s="240">
        <v>0</v>
      </c>
      <c r="J1408" s="240">
        <v>2.8000000000000001E-2</v>
      </c>
      <c r="K1408" s="240">
        <v>1.9E-2</v>
      </c>
      <c r="L1408" s="240">
        <v>0</v>
      </c>
      <c r="M1408" s="240">
        <v>0</v>
      </c>
      <c r="N1408" s="240">
        <v>1.7000000000000001E-2</v>
      </c>
      <c r="O1408" s="240">
        <v>0</v>
      </c>
      <c r="P1408" s="240">
        <v>0</v>
      </c>
      <c r="Q1408" s="240">
        <v>0</v>
      </c>
      <c r="R1408" s="240">
        <v>0</v>
      </c>
      <c r="S1408" s="240">
        <v>0</v>
      </c>
      <c r="T1408" s="240">
        <v>0</v>
      </c>
      <c r="U1408" s="240">
        <v>0</v>
      </c>
      <c r="V1408" s="240">
        <v>0</v>
      </c>
      <c r="W1408" s="240">
        <v>0</v>
      </c>
      <c r="X1408" s="240">
        <v>0</v>
      </c>
      <c r="Y1408" s="240">
        <v>0</v>
      </c>
      <c r="Z1408" s="240">
        <v>0</v>
      </c>
      <c r="AA1408" s="248">
        <v>0</v>
      </c>
      <c r="AB1408" s="93"/>
    </row>
    <row r="1409" spans="1:28" ht="19.5" customHeight="1" x14ac:dyDescent="0.15">
      <c r="A1409" s="194"/>
      <c r="B1409" s="198"/>
      <c r="C1409" s="198" t="s">
        <v>162</v>
      </c>
      <c r="D1409" s="189" t="s">
        <v>163</v>
      </c>
      <c r="E1409" s="189" t="s">
        <v>184</v>
      </c>
      <c r="F1409" s="240">
        <v>8.07</v>
      </c>
      <c r="G1409" s="240">
        <v>0</v>
      </c>
      <c r="H1409" s="240">
        <v>0</v>
      </c>
      <c r="I1409" s="240">
        <v>0</v>
      </c>
      <c r="J1409" s="240">
        <v>0</v>
      </c>
      <c r="K1409" s="240">
        <v>0</v>
      </c>
      <c r="L1409" s="240">
        <v>0</v>
      </c>
      <c r="M1409" s="240">
        <v>0</v>
      </c>
      <c r="N1409" s="240">
        <v>0</v>
      </c>
      <c r="O1409" s="240">
        <v>0</v>
      </c>
      <c r="P1409" s="240">
        <v>0.28000000000000003</v>
      </c>
      <c r="Q1409" s="240">
        <v>0.78</v>
      </c>
      <c r="R1409" s="240">
        <v>0.7</v>
      </c>
      <c r="S1409" s="240">
        <v>2.27</v>
      </c>
      <c r="T1409" s="240">
        <v>2.2200000000000002</v>
      </c>
      <c r="U1409" s="240">
        <v>1.82</v>
      </c>
      <c r="V1409" s="240">
        <v>0</v>
      </c>
      <c r="W1409" s="240">
        <v>0</v>
      </c>
      <c r="X1409" s="240">
        <v>0</v>
      </c>
      <c r="Y1409" s="240">
        <v>0</v>
      </c>
      <c r="Z1409" s="240">
        <v>0</v>
      </c>
      <c r="AA1409" s="248">
        <v>0</v>
      </c>
      <c r="AB1409" s="93"/>
    </row>
    <row r="1410" spans="1:28" ht="19.5" customHeight="1" x14ac:dyDescent="0.15">
      <c r="A1410" s="194"/>
      <c r="B1410" s="198" t="s">
        <v>20</v>
      </c>
      <c r="C1410" s="198"/>
      <c r="D1410" s="198"/>
      <c r="E1410" s="189" t="s">
        <v>150</v>
      </c>
      <c r="F1410" s="240">
        <v>2.286</v>
      </c>
      <c r="G1410" s="240">
        <v>0</v>
      </c>
      <c r="H1410" s="240">
        <v>0</v>
      </c>
      <c r="I1410" s="240">
        <v>0</v>
      </c>
      <c r="J1410" s="240">
        <v>0</v>
      </c>
      <c r="K1410" s="240">
        <v>0</v>
      </c>
      <c r="L1410" s="240">
        <v>0</v>
      </c>
      <c r="M1410" s="240">
        <v>0</v>
      </c>
      <c r="N1410" s="240">
        <v>0</v>
      </c>
      <c r="O1410" s="240">
        <v>0</v>
      </c>
      <c r="P1410" s="240">
        <v>7.0000000000000007E-2</v>
      </c>
      <c r="Q1410" s="240">
        <v>0.20300000000000001</v>
      </c>
      <c r="R1410" s="240">
        <v>0.189</v>
      </c>
      <c r="S1410" s="240">
        <v>0.63400000000000001</v>
      </c>
      <c r="T1410" s="240">
        <v>0.64400000000000002</v>
      </c>
      <c r="U1410" s="240">
        <v>0.54600000000000004</v>
      </c>
      <c r="V1410" s="240">
        <v>0</v>
      </c>
      <c r="W1410" s="240">
        <v>0</v>
      </c>
      <c r="X1410" s="240">
        <v>0</v>
      </c>
      <c r="Y1410" s="240">
        <v>0</v>
      </c>
      <c r="Z1410" s="240">
        <v>0</v>
      </c>
      <c r="AA1410" s="248">
        <v>0</v>
      </c>
      <c r="AB1410" s="93"/>
    </row>
    <row r="1411" spans="1:28" ht="19.5" customHeight="1" x14ac:dyDescent="0.15">
      <c r="A1411" s="194"/>
      <c r="B1411" s="198"/>
      <c r="C1411" s="198"/>
      <c r="D1411" s="189" t="s">
        <v>164</v>
      </c>
      <c r="E1411" s="189" t="s">
        <v>184</v>
      </c>
      <c r="F1411" s="240">
        <v>1</v>
      </c>
      <c r="G1411" s="240">
        <v>0</v>
      </c>
      <c r="H1411" s="240">
        <v>0</v>
      </c>
      <c r="I1411" s="240">
        <v>1</v>
      </c>
      <c r="J1411" s="240">
        <v>0</v>
      </c>
      <c r="K1411" s="240">
        <v>0</v>
      </c>
      <c r="L1411" s="240">
        <v>0</v>
      </c>
      <c r="M1411" s="240">
        <v>0</v>
      </c>
      <c r="N1411" s="240">
        <v>0</v>
      </c>
      <c r="O1411" s="240">
        <v>0</v>
      </c>
      <c r="P1411" s="240">
        <v>0</v>
      </c>
      <c r="Q1411" s="240">
        <v>0</v>
      </c>
      <c r="R1411" s="240">
        <v>0</v>
      </c>
      <c r="S1411" s="240">
        <v>0</v>
      </c>
      <c r="T1411" s="240">
        <v>0</v>
      </c>
      <c r="U1411" s="240">
        <v>0</v>
      </c>
      <c r="V1411" s="240">
        <v>0</v>
      </c>
      <c r="W1411" s="240">
        <v>0</v>
      </c>
      <c r="X1411" s="240">
        <v>0</v>
      </c>
      <c r="Y1411" s="240">
        <v>0</v>
      </c>
      <c r="Z1411" s="240">
        <v>0</v>
      </c>
      <c r="AA1411" s="248">
        <v>0</v>
      </c>
      <c r="AB1411" s="93"/>
    </row>
    <row r="1412" spans="1:28" ht="19.5" customHeight="1" x14ac:dyDescent="0.15">
      <c r="A1412" s="194" t="s">
        <v>227</v>
      </c>
      <c r="B1412" s="198"/>
      <c r="C1412" s="198"/>
      <c r="D1412" s="198"/>
      <c r="E1412" s="189" t="s">
        <v>150</v>
      </c>
      <c r="F1412" s="240">
        <v>0</v>
      </c>
      <c r="G1412" s="240">
        <v>0</v>
      </c>
      <c r="H1412" s="240">
        <v>0</v>
      </c>
      <c r="I1412" s="240">
        <v>0</v>
      </c>
      <c r="J1412" s="240">
        <v>0</v>
      </c>
      <c r="K1412" s="240">
        <v>0</v>
      </c>
      <c r="L1412" s="240">
        <v>0</v>
      </c>
      <c r="M1412" s="240">
        <v>0</v>
      </c>
      <c r="N1412" s="240">
        <v>0</v>
      </c>
      <c r="O1412" s="240">
        <v>0</v>
      </c>
      <c r="P1412" s="240">
        <v>0</v>
      </c>
      <c r="Q1412" s="240">
        <v>0</v>
      </c>
      <c r="R1412" s="240">
        <v>0</v>
      </c>
      <c r="S1412" s="240">
        <v>0</v>
      </c>
      <c r="T1412" s="240">
        <v>0</v>
      </c>
      <c r="U1412" s="240">
        <v>0</v>
      </c>
      <c r="V1412" s="240">
        <v>0</v>
      </c>
      <c r="W1412" s="240">
        <v>0</v>
      </c>
      <c r="X1412" s="240">
        <v>0</v>
      </c>
      <c r="Y1412" s="240">
        <v>0</v>
      </c>
      <c r="Z1412" s="240">
        <v>0</v>
      </c>
      <c r="AA1412" s="248">
        <v>0</v>
      </c>
      <c r="AB1412" s="93"/>
    </row>
    <row r="1413" spans="1:28" ht="19.5" customHeight="1" x14ac:dyDescent="0.15">
      <c r="A1413" s="194"/>
      <c r="B1413" s="197"/>
      <c r="C1413" s="193" t="s">
        <v>165</v>
      </c>
      <c r="D1413" s="188"/>
      <c r="E1413" s="189" t="s">
        <v>184</v>
      </c>
      <c r="F1413" s="240">
        <v>5.81</v>
      </c>
      <c r="G1413" s="240">
        <v>0.47</v>
      </c>
      <c r="H1413" s="240">
        <v>0</v>
      </c>
      <c r="I1413" s="240">
        <v>0.22</v>
      </c>
      <c r="J1413" s="240">
        <v>0</v>
      </c>
      <c r="K1413" s="240">
        <v>0.13</v>
      </c>
      <c r="L1413" s="240">
        <v>0</v>
      </c>
      <c r="M1413" s="240">
        <v>0</v>
      </c>
      <c r="N1413" s="240">
        <v>0.18</v>
      </c>
      <c r="O1413" s="240">
        <v>1.61</v>
      </c>
      <c r="P1413" s="240">
        <v>0</v>
      </c>
      <c r="Q1413" s="240">
        <v>2.65</v>
      </c>
      <c r="R1413" s="240">
        <v>0.08</v>
      </c>
      <c r="S1413" s="240">
        <v>0</v>
      </c>
      <c r="T1413" s="240">
        <v>0.13</v>
      </c>
      <c r="U1413" s="240">
        <v>0.1</v>
      </c>
      <c r="V1413" s="240">
        <v>0</v>
      </c>
      <c r="W1413" s="240">
        <v>0.24</v>
      </c>
      <c r="X1413" s="240">
        <v>0</v>
      </c>
      <c r="Y1413" s="240">
        <v>0</v>
      </c>
      <c r="Z1413" s="240">
        <v>0</v>
      </c>
      <c r="AA1413" s="248">
        <v>0</v>
      </c>
      <c r="AB1413" s="93"/>
    </row>
    <row r="1414" spans="1:28" ht="19.5" customHeight="1" x14ac:dyDescent="0.15">
      <c r="A1414" s="194"/>
      <c r="B1414" s="197"/>
      <c r="C1414" s="197"/>
      <c r="D1414" s="191"/>
      <c r="E1414" s="189" t="s">
        <v>150</v>
      </c>
      <c r="F1414" s="240">
        <v>0.89900000000000002</v>
      </c>
      <c r="G1414" s="240">
        <v>0</v>
      </c>
      <c r="H1414" s="240">
        <v>0</v>
      </c>
      <c r="I1414" s="240">
        <v>6.0000000000000001E-3</v>
      </c>
      <c r="J1414" s="240">
        <v>0</v>
      </c>
      <c r="K1414" s="240">
        <v>8.9999999999999993E-3</v>
      </c>
      <c r="L1414" s="240">
        <v>0</v>
      </c>
      <c r="M1414" s="240">
        <v>0</v>
      </c>
      <c r="N1414" s="240">
        <v>4.2999999999999997E-2</v>
      </c>
      <c r="O1414" s="240">
        <v>0.40300000000000002</v>
      </c>
      <c r="P1414" s="240">
        <v>0</v>
      </c>
      <c r="Q1414" s="240">
        <v>0.371</v>
      </c>
      <c r="R1414" s="240">
        <v>1.2E-2</v>
      </c>
      <c r="S1414" s="240">
        <v>0</v>
      </c>
      <c r="T1414" s="240">
        <v>1.9E-2</v>
      </c>
      <c r="U1414" s="240">
        <v>0.01</v>
      </c>
      <c r="V1414" s="240">
        <v>0</v>
      </c>
      <c r="W1414" s="240">
        <v>2.5999999999999999E-2</v>
      </c>
      <c r="X1414" s="240">
        <v>0</v>
      </c>
      <c r="Y1414" s="240">
        <v>0</v>
      </c>
      <c r="Z1414" s="240">
        <v>0</v>
      </c>
      <c r="AA1414" s="248">
        <v>0</v>
      </c>
      <c r="AB1414" s="93"/>
    </row>
    <row r="1415" spans="1:28" ht="19.5" customHeight="1" x14ac:dyDescent="0.15">
      <c r="A1415" s="194"/>
      <c r="B1415" s="196"/>
      <c r="C1415" s="193" t="s">
        <v>152</v>
      </c>
      <c r="D1415" s="188"/>
      <c r="E1415" s="189" t="s">
        <v>184</v>
      </c>
      <c r="F1415" s="240">
        <v>758.74</v>
      </c>
      <c r="G1415" s="240">
        <v>0</v>
      </c>
      <c r="H1415" s="240">
        <v>0</v>
      </c>
      <c r="I1415" s="240">
        <v>0.7</v>
      </c>
      <c r="J1415" s="240">
        <v>8.9499999999999993</v>
      </c>
      <c r="K1415" s="240">
        <v>5.54</v>
      </c>
      <c r="L1415" s="240">
        <v>6.47</v>
      </c>
      <c r="M1415" s="240">
        <v>17.8</v>
      </c>
      <c r="N1415" s="240">
        <v>7.11</v>
      </c>
      <c r="O1415" s="240">
        <v>9.5500000000000007</v>
      </c>
      <c r="P1415" s="240">
        <v>4.22</v>
      </c>
      <c r="Q1415" s="240">
        <v>23.11</v>
      </c>
      <c r="R1415" s="240">
        <v>46.76</v>
      </c>
      <c r="S1415" s="240">
        <v>77.27</v>
      </c>
      <c r="T1415" s="240">
        <v>145.52000000000001</v>
      </c>
      <c r="U1415" s="240">
        <v>159.81</v>
      </c>
      <c r="V1415" s="240">
        <v>103.17</v>
      </c>
      <c r="W1415" s="240">
        <v>94.11</v>
      </c>
      <c r="X1415" s="240">
        <v>13.92</v>
      </c>
      <c r="Y1415" s="240">
        <v>13.34</v>
      </c>
      <c r="Z1415" s="240">
        <v>0.38</v>
      </c>
      <c r="AA1415" s="248">
        <v>21.01</v>
      </c>
      <c r="AB1415" s="93"/>
    </row>
    <row r="1416" spans="1:28" ht="19.5" customHeight="1" x14ac:dyDescent="0.15">
      <c r="A1416" s="194"/>
      <c r="B1416" s="197"/>
      <c r="C1416" s="197"/>
      <c r="D1416" s="191"/>
      <c r="E1416" s="189" t="s">
        <v>150</v>
      </c>
      <c r="F1416" s="240">
        <v>111.593</v>
      </c>
      <c r="G1416" s="240">
        <v>0</v>
      </c>
      <c r="H1416" s="240">
        <v>0</v>
      </c>
      <c r="I1416" s="240">
        <v>1.4999999999999999E-2</v>
      </c>
      <c r="J1416" s="240">
        <v>0.48499999999999999</v>
      </c>
      <c r="K1416" s="240">
        <v>0.41099999999999998</v>
      </c>
      <c r="L1416" s="240">
        <v>0.58499999999999996</v>
      </c>
      <c r="M1416" s="240">
        <v>1.78</v>
      </c>
      <c r="N1416" s="240">
        <v>0.78100000000000003</v>
      </c>
      <c r="O1416" s="240">
        <v>1.1459999999999999</v>
      </c>
      <c r="P1416" s="240">
        <v>0.56299999999999994</v>
      </c>
      <c r="Q1416" s="240">
        <v>3.226</v>
      </c>
      <c r="R1416" s="240">
        <v>6.9349999999999996</v>
      </c>
      <c r="S1416" s="240">
        <v>11.577999999999999</v>
      </c>
      <c r="T1416" s="240">
        <v>22.059000000000001</v>
      </c>
      <c r="U1416" s="240">
        <v>23.97</v>
      </c>
      <c r="V1416" s="240">
        <v>16.353000000000002</v>
      </c>
      <c r="W1416" s="240">
        <v>14.414</v>
      </c>
      <c r="X1416" s="240">
        <v>2.1080000000000001</v>
      </c>
      <c r="Y1416" s="240">
        <v>1.958</v>
      </c>
      <c r="Z1416" s="240">
        <v>5.6000000000000001E-2</v>
      </c>
      <c r="AA1416" s="248">
        <v>3.17</v>
      </c>
      <c r="AB1416" s="93"/>
    </row>
    <row r="1417" spans="1:28" ht="19.5" customHeight="1" x14ac:dyDescent="0.15">
      <c r="A1417" s="194"/>
      <c r="B1417" s="198" t="s">
        <v>94</v>
      </c>
      <c r="C1417" s="189"/>
      <c r="D1417" s="189" t="s">
        <v>153</v>
      </c>
      <c r="E1417" s="189" t="s">
        <v>184</v>
      </c>
      <c r="F1417" s="240">
        <v>37.380000000000003</v>
      </c>
      <c r="G1417" s="240">
        <v>0</v>
      </c>
      <c r="H1417" s="240">
        <v>0</v>
      </c>
      <c r="I1417" s="240">
        <v>0</v>
      </c>
      <c r="J1417" s="240">
        <v>0</v>
      </c>
      <c r="K1417" s="240">
        <v>0</v>
      </c>
      <c r="L1417" s="240">
        <v>0</v>
      </c>
      <c r="M1417" s="240">
        <v>0</v>
      </c>
      <c r="N1417" s="240">
        <v>0</v>
      </c>
      <c r="O1417" s="240">
        <v>0</v>
      </c>
      <c r="P1417" s="240">
        <v>0.21</v>
      </c>
      <c r="Q1417" s="240">
        <v>0</v>
      </c>
      <c r="R1417" s="240">
        <v>1.88</v>
      </c>
      <c r="S1417" s="240">
        <v>4.0599999999999996</v>
      </c>
      <c r="T1417" s="240">
        <v>8.15</v>
      </c>
      <c r="U1417" s="240">
        <v>5.96</v>
      </c>
      <c r="V1417" s="240">
        <v>11.19</v>
      </c>
      <c r="W1417" s="240">
        <v>4.87</v>
      </c>
      <c r="X1417" s="240">
        <v>0.52</v>
      </c>
      <c r="Y1417" s="240">
        <v>0</v>
      </c>
      <c r="Z1417" s="240">
        <v>0</v>
      </c>
      <c r="AA1417" s="252">
        <v>0.54</v>
      </c>
      <c r="AB1417" s="93"/>
    </row>
    <row r="1418" spans="1:28" ht="19.5" customHeight="1" x14ac:dyDescent="0.15">
      <c r="A1418" s="194"/>
      <c r="B1418" s="198"/>
      <c r="C1418" s="198" t="s">
        <v>10</v>
      </c>
      <c r="D1418" s="198"/>
      <c r="E1418" s="189" t="s">
        <v>150</v>
      </c>
      <c r="F1418" s="240">
        <v>9.2430000000000003</v>
      </c>
      <c r="G1418" s="240">
        <v>0</v>
      </c>
      <c r="H1418" s="240">
        <v>0</v>
      </c>
      <c r="I1418" s="240">
        <v>0</v>
      </c>
      <c r="J1418" s="240">
        <v>0</v>
      </c>
      <c r="K1418" s="240">
        <v>0</v>
      </c>
      <c r="L1418" s="240">
        <v>0</v>
      </c>
      <c r="M1418" s="240">
        <v>0</v>
      </c>
      <c r="N1418" s="240">
        <v>0</v>
      </c>
      <c r="O1418" s="240">
        <v>0</v>
      </c>
      <c r="P1418" s="240">
        <v>4.2000000000000003E-2</v>
      </c>
      <c r="Q1418" s="240">
        <v>0</v>
      </c>
      <c r="R1418" s="240">
        <v>0.433</v>
      </c>
      <c r="S1418" s="240">
        <v>0.96499999999999997</v>
      </c>
      <c r="T1418" s="240">
        <v>2.036</v>
      </c>
      <c r="U1418" s="240">
        <v>1.363</v>
      </c>
      <c r="V1418" s="240">
        <v>2.83</v>
      </c>
      <c r="W1418" s="240">
        <v>1.278</v>
      </c>
      <c r="X1418" s="240">
        <v>0.13800000000000001</v>
      </c>
      <c r="Y1418" s="240">
        <v>0</v>
      </c>
      <c r="Z1418" s="240">
        <v>0</v>
      </c>
      <c r="AA1418" s="248">
        <v>0.158</v>
      </c>
      <c r="AB1418" s="93"/>
    </row>
    <row r="1419" spans="1:28" ht="19.5" customHeight="1" x14ac:dyDescent="0.15">
      <c r="A1419" s="194"/>
      <c r="B1419" s="198"/>
      <c r="C1419" s="198"/>
      <c r="D1419" s="189" t="s">
        <v>157</v>
      </c>
      <c r="E1419" s="189" t="s">
        <v>184</v>
      </c>
      <c r="F1419" s="240">
        <v>22.78</v>
      </c>
      <c r="G1419" s="240">
        <v>0</v>
      </c>
      <c r="H1419" s="240">
        <v>0</v>
      </c>
      <c r="I1419" s="240">
        <v>0</v>
      </c>
      <c r="J1419" s="240">
        <v>0</v>
      </c>
      <c r="K1419" s="240">
        <v>0</v>
      </c>
      <c r="L1419" s="240">
        <v>0</v>
      </c>
      <c r="M1419" s="240">
        <v>0</v>
      </c>
      <c r="N1419" s="240">
        <v>0</v>
      </c>
      <c r="O1419" s="240">
        <v>0</v>
      </c>
      <c r="P1419" s="240">
        <v>0.21</v>
      </c>
      <c r="Q1419" s="240">
        <v>0</v>
      </c>
      <c r="R1419" s="240">
        <v>1.05</v>
      </c>
      <c r="S1419" s="240">
        <v>1.89</v>
      </c>
      <c r="T1419" s="240">
        <v>5.23</v>
      </c>
      <c r="U1419" s="240">
        <v>5.15</v>
      </c>
      <c r="V1419" s="240">
        <v>7.39</v>
      </c>
      <c r="W1419" s="240">
        <v>1.86</v>
      </c>
      <c r="X1419" s="240">
        <v>0</v>
      </c>
      <c r="Y1419" s="240">
        <v>0</v>
      </c>
      <c r="Z1419" s="240">
        <v>0</v>
      </c>
      <c r="AA1419" s="248">
        <v>0</v>
      </c>
      <c r="AB1419" s="93"/>
    </row>
    <row r="1420" spans="1:28" ht="19.5" customHeight="1" x14ac:dyDescent="0.15">
      <c r="A1420" s="194"/>
      <c r="B1420" s="198"/>
      <c r="C1420" s="198"/>
      <c r="D1420" s="198"/>
      <c r="E1420" s="189" t="s">
        <v>150</v>
      </c>
      <c r="F1420" s="240">
        <v>5.5190000000000001</v>
      </c>
      <c r="G1420" s="240">
        <v>0</v>
      </c>
      <c r="H1420" s="240">
        <v>0</v>
      </c>
      <c r="I1420" s="240">
        <v>0</v>
      </c>
      <c r="J1420" s="240">
        <v>0</v>
      </c>
      <c r="K1420" s="240">
        <v>0</v>
      </c>
      <c r="L1420" s="240">
        <v>0</v>
      </c>
      <c r="M1420" s="240">
        <v>0</v>
      </c>
      <c r="N1420" s="240">
        <v>0</v>
      </c>
      <c r="O1420" s="240">
        <v>0</v>
      </c>
      <c r="P1420" s="240">
        <v>4.2000000000000003E-2</v>
      </c>
      <c r="Q1420" s="240">
        <v>0</v>
      </c>
      <c r="R1420" s="240">
        <v>0.24199999999999999</v>
      </c>
      <c r="S1420" s="240">
        <v>0.45400000000000001</v>
      </c>
      <c r="T1420" s="240">
        <v>1.306</v>
      </c>
      <c r="U1420" s="240">
        <v>1.151</v>
      </c>
      <c r="V1420" s="240">
        <v>1.843</v>
      </c>
      <c r="W1420" s="240">
        <v>0.48099999999999998</v>
      </c>
      <c r="X1420" s="240">
        <v>0</v>
      </c>
      <c r="Y1420" s="240">
        <v>0</v>
      </c>
      <c r="Z1420" s="240">
        <v>0</v>
      </c>
      <c r="AA1420" s="248">
        <v>0</v>
      </c>
      <c r="AB1420" s="93"/>
    </row>
    <row r="1421" spans="1:28" ht="19.5" customHeight="1" x14ac:dyDescent="0.15">
      <c r="A1421" s="194"/>
      <c r="B1421" s="198" t="s">
        <v>65</v>
      </c>
      <c r="C1421" s="198" t="s">
        <v>159</v>
      </c>
      <c r="D1421" s="189" t="s">
        <v>160</v>
      </c>
      <c r="E1421" s="189" t="s">
        <v>184</v>
      </c>
      <c r="F1421" s="240">
        <v>12.83</v>
      </c>
      <c r="G1421" s="240">
        <v>0</v>
      </c>
      <c r="H1421" s="240">
        <v>0</v>
      </c>
      <c r="I1421" s="240">
        <v>0</v>
      </c>
      <c r="J1421" s="240">
        <v>0</v>
      </c>
      <c r="K1421" s="240">
        <v>0</v>
      </c>
      <c r="L1421" s="240">
        <v>0</v>
      </c>
      <c r="M1421" s="240">
        <v>0</v>
      </c>
      <c r="N1421" s="240">
        <v>0</v>
      </c>
      <c r="O1421" s="240">
        <v>0</v>
      </c>
      <c r="P1421" s="240">
        <v>0</v>
      </c>
      <c r="Q1421" s="240">
        <v>0</v>
      </c>
      <c r="R1421" s="240">
        <v>0.83</v>
      </c>
      <c r="S1421" s="240">
        <v>1.5</v>
      </c>
      <c r="T1421" s="240">
        <v>2.92</v>
      </c>
      <c r="U1421" s="240">
        <v>0.81</v>
      </c>
      <c r="V1421" s="240">
        <v>3.8</v>
      </c>
      <c r="W1421" s="240">
        <v>2.5499999999999998</v>
      </c>
      <c r="X1421" s="240">
        <v>0.42</v>
      </c>
      <c r="Y1421" s="240">
        <v>0</v>
      </c>
      <c r="Z1421" s="240">
        <v>0</v>
      </c>
      <c r="AA1421" s="248">
        <v>0</v>
      </c>
      <c r="AB1421" s="93"/>
    </row>
    <row r="1422" spans="1:28" ht="19.5" customHeight="1" x14ac:dyDescent="0.15">
      <c r="A1422" s="194"/>
      <c r="B1422" s="198"/>
      <c r="C1422" s="198"/>
      <c r="D1422" s="198"/>
      <c r="E1422" s="189" t="s">
        <v>150</v>
      </c>
      <c r="F1422" s="240">
        <v>3.2530000000000001</v>
      </c>
      <c r="G1422" s="240">
        <v>0</v>
      </c>
      <c r="H1422" s="240">
        <v>0</v>
      </c>
      <c r="I1422" s="240">
        <v>0</v>
      </c>
      <c r="J1422" s="240">
        <v>0</v>
      </c>
      <c r="K1422" s="240">
        <v>0</v>
      </c>
      <c r="L1422" s="240">
        <v>0</v>
      </c>
      <c r="M1422" s="240">
        <v>0</v>
      </c>
      <c r="N1422" s="240">
        <v>0</v>
      </c>
      <c r="O1422" s="240">
        <v>0</v>
      </c>
      <c r="P1422" s="240">
        <v>0</v>
      </c>
      <c r="Q1422" s="240">
        <v>0</v>
      </c>
      <c r="R1422" s="240">
        <v>0.191</v>
      </c>
      <c r="S1422" s="240">
        <v>0.36</v>
      </c>
      <c r="T1422" s="240">
        <v>0.73</v>
      </c>
      <c r="U1422" s="240">
        <v>0.21199999999999999</v>
      </c>
      <c r="V1422" s="240">
        <v>0.98699999999999999</v>
      </c>
      <c r="W1422" s="240">
        <v>0.66400000000000003</v>
      </c>
      <c r="X1422" s="240">
        <v>0.109</v>
      </c>
      <c r="Y1422" s="240">
        <v>0</v>
      </c>
      <c r="Z1422" s="240">
        <v>0</v>
      </c>
      <c r="AA1422" s="248">
        <v>0</v>
      </c>
      <c r="AB1422" s="93"/>
    </row>
    <row r="1423" spans="1:28" ht="19.5" customHeight="1" x14ac:dyDescent="0.15">
      <c r="A1423" s="194" t="s">
        <v>85</v>
      </c>
      <c r="B1423" s="198"/>
      <c r="C1423" s="198"/>
      <c r="D1423" s="189" t="s">
        <v>166</v>
      </c>
      <c r="E1423" s="189" t="s">
        <v>184</v>
      </c>
      <c r="F1423" s="240">
        <v>1.77</v>
      </c>
      <c r="G1423" s="240">
        <v>0</v>
      </c>
      <c r="H1423" s="240">
        <v>0</v>
      </c>
      <c r="I1423" s="240">
        <v>0</v>
      </c>
      <c r="J1423" s="240">
        <v>0</v>
      </c>
      <c r="K1423" s="240">
        <v>0</v>
      </c>
      <c r="L1423" s="240">
        <v>0</v>
      </c>
      <c r="M1423" s="240">
        <v>0</v>
      </c>
      <c r="N1423" s="240">
        <v>0</v>
      </c>
      <c r="O1423" s="240">
        <v>0</v>
      </c>
      <c r="P1423" s="240">
        <v>0</v>
      </c>
      <c r="Q1423" s="240">
        <v>0</v>
      </c>
      <c r="R1423" s="240">
        <v>0</v>
      </c>
      <c r="S1423" s="240">
        <v>0.67</v>
      </c>
      <c r="T1423" s="240">
        <v>0</v>
      </c>
      <c r="U1423" s="240">
        <v>0</v>
      </c>
      <c r="V1423" s="240">
        <v>0</v>
      </c>
      <c r="W1423" s="240">
        <v>0.46</v>
      </c>
      <c r="X1423" s="240">
        <v>0.1</v>
      </c>
      <c r="Y1423" s="240">
        <v>0</v>
      </c>
      <c r="Z1423" s="240">
        <v>0</v>
      </c>
      <c r="AA1423" s="248">
        <v>0.54</v>
      </c>
      <c r="AB1423" s="93"/>
    </row>
    <row r="1424" spans="1:28" ht="19.5" customHeight="1" x14ac:dyDescent="0.15">
      <c r="A1424" s="194"/>
      <c r="B1424" s="198"/>
      <c r="C1424" s="198" t="s">
        <v>162</v>
      </c>
      <c r="D1424" s="198"/>
      <c r="E1424" s="189" t="s">
        <v>150</v>
      </c>
      <c r="F1424" s="240">
        <v>0.47099999999999997</v>
      </c>
      <c r="G1424" s="240">
        <v>0</v>
      </c>
      <c r="H1424" s="240">
        <v>0</v>
      </c>
      <c r="I1424" s="240">
        <v>0</v>
      </c>
      <c r="J1424" s="240">
        <v>0</v>
      </c>
      <c r="K1424" s="240">
        <v>0</v>
      </c>
      <c r="L1424" s="240">
        <v>0</v>
      </c>
      <c r="M1424" s="240">
        <v>0</v>
      </c>
      <c r="N1424" s="240">
        <v>0</v>
      </c>
      <c r="O1424" s="240">
        <v>0</v>
      </c>
      <c r="P1424" s="240">
        <v>0</v>
      </c>
      <c r="Q1424" s="240">
        <v>0</v>
      </c>
      <c r="R1424" s="240">
        <v>0</v>
      </c>
      <c r="S1424" s="240">
        <v>0.151</v>
      </c>
      <c r="T1424" s="240">
        <v>0</v>
      </c>
      <c r="U1424" s="240">
        <v>0</v>
      </c>
      <c r="V1424" s="240">
        <v>0</v>
      </c>
      <c r="W1424" s="240">
        <v>0.13300000000000001</v>
      </c>
      <c r="X1424" s="240">
        <v>2.9000000000000001E-2</v>
      </c>
      <c r="Y1424" s="240">
        <v>0</v>
      </c>
      <c r="Z1424" s="240">
        <v>0</v>
      </c>
      <c r="AA1424" s="248">
        <v>0.158</v>
      </c>
      <c r="AB1424" s="93"/>
    </row>
    <row r="1425" spans="1:28" ht="19.5" customHeight="1" x14ac:dyDescent="0.15">
      <c r="A1425" s="194"/>
      <c r="B1425" s="198" t="s">
        <v>20</v>
      </c>
      <c r="C1425" s="198"/>
      <c r="D1425" s="189" t="s">
        <v>164</v>
      </c>
      <c r="E1425" s="189" t="s">
        <v>184</v>
      </c>
      <c r="F1425" s="240">
        <v>0</v>
      </c>
      <c r="G1425" s="240">
        <v>0</v>
      </c>
      <c r="H1425" s="240">
        <v>0</v>
      </c>
      <c r="I1425" s="240">
        <v>0</v>
      </c>
      <c r="J1425" s="240">
        <v>0</v>
      </c>
      <c r="K1425" s="240">
        <v>0</v>
      </c>
      <c r="L1425" s="240">
        <v>0</v>
      </c>
      <c r="M1425" s="240">
        <v>0</v>
      </c>
      <c r="N1425" s="240">
        <v>0</v>
      </c>
      <c r="O1425" s="240">
        <v>0</v>
      </c>
      <c r="P1425" s="240">
        <v>0</v>
      </c>
      <c r="Q1425" s="240">
        <v>0</v>
      </c>
      <c r="R1425" s="240">
        <v>0</v>
      </c>
      <c r="S1425" s="240">
        <v>0</v>
      </c>
      <c r="T1425" s="240">
        <v>0</v>
      </c>
      <c r="U1425" s="240">
        <v>0</v>
      </c>
      <c r="V1425" s="240">
        <v>0</v>
      </c>
      <c r="W1425" s="240">
        <v>0</v>
      </c>
      <c r="X1425" s="240">
        <v>0</v>
      </c>
      <c r="Y1425" s="240">
        <v>0</v>
      </c>
      <c r="Z1425" s="240">
        <v>0</v>
      </c>
      <c r="AA1425" s="248">
        <v>0</v>
      </c>
      <c r="AB1425" s="93"/>
    </row>
    <row r="1426" spans="1:28" ht="19.5" customHeight="1" x14ac:dyDescent="0.15">
      <c r="A1426" s="194"/>
      <c r="B1426" s="198"/>
      <c r="C1426" s="198"/>
      <c r="D1426" s="198"/>
      <c r="E1426" s="189" t="s">
        <v>150</v>
      </c>
      <c r="F1426" s="240">
        <v>0</v>
      </c>
      <c r="G1426" s="240">
        <v>0</v>
      </c>
      <c r="H1426" s="240">
        <v>0</v>
      </c>
      <c r="I1426" s="240">
        <v>0</v>
      </c>
      <c r="J1426" s="240">
        <v>0</v>
      </c>
      <c r="K1426" s="240">
        <v>0</v>
      </c>
      <c r="L1426" s="240">
        <v>0</v>
      </c>
      <c r="M1426" s="240">
        <v>0</v>
      </c>
      <c r="N1426" s="240">
        <v>0</v>
      </c>
      <c r="O1426" s="240">
        <v>0</v>
      </c>
      <c r="P1426" s="240">
        <v>0</v>
      </c>
      <c r="Q1426" s="240">
        <v>0</v>
      </c>
      <c r="R1426" s="240">
        <v>0</v>
      </c>
      <c r="S1426" s="240">
        <v>0</v>
      </c>
      <c r="T1426" s="240">
        <v>0</v>
      </c>
      <c r="U1426" s="240">
        <v>0</v>
      </c>
      <c r="V1426" s="240">
        <v>0</v>
      </c>
      <c r="W1426" s="240">
        <v>0</v>
      </c>
      <c r="X1426" s="240">
        <v>0</v>
      </c>
      <c r="Y1426" s="240">
        <v>0</v>
      </c>
      <c r="Z1426" s="240">
        <v>0</v>
      </c>
      <c r="AA1426" s="248">
        <v>0</v>
      </c>
      <c r="AB1426" s="93"/>
    </row>
    <row r="1427" spans="1:28" ht="19.5" customHeight="1" x14ac:dyDescent="0.15">
      <c r="A1427" s="194"/>
      <c r="B1427" s="197"/>
      <c r="C1427" s="193" t="s">
        <v>165</v>
      </c>
      <c r="D1427" s="188"/>
      <c r="E1427" s="189" t="s">
        <v>184</v>
      </c>
      <c r="F1427" s="240">
        <v>721.36</v>
      </c>
      <c r="G1427" s="240">
        <v>0</v>
      </c>
      <c r="H1427" s="240">
        <v>0</v>
      </c>
      <c r="I1427" s="240">
        <v>0.7</v>
      </c>
      <c r="J1427" s="240">
        <v>8.9499999999999993</v>
      </c>
      <c r="K1427" s="240">
        <v>5.54</v>
      </c>
      <c r="L1427" s="240">
        <v>6.47</v>
      </c>
      <c r="M1427" s="240">
        <v>17.8</v>
      </c>
      <c r="N1427" s="240">
        <v>7.11</v>
      </c>
      <c r="O1427" s="240">
        <v>9.5500000000000007</v>
      </c>
      <c r="P1427" s="240">
        <v>4.01</v>
      </c>
      <c r="Q1427" s="240">
        <v>23.11</v>
      </c>
      <c r="R1427" s="240">
        <v>44.88</v>
      </c>
      <c r="S1427" s="240">
        <v>73.209999999999994</v>
      </c>
      <c r="T1427" s="240">
        <v>137.37</v>
      </c>
      <c r="U1427" s="240">
        <v>153.85</v>
      </c>
      <c r="V1427" s="240">
        <v>91.98</v>
      </c>
      <c r="W1427" s="240">
        <v>89.24</v>
      </c>
      <c r="X1427" s="240">
        <v>13.4</v>
      </c>
      <c r="Y1427" s="240">
        <v>13.34</v>
      </c>
      <c r="Z1427" s="240">
        <v>0.38</v>
      </c>
      <c r="AA1427" s="248">
        <v>20.47</v>
      </c>
      <c r="AB1427" s="93"/>
    </row>
    <row r="1428" spans="1:28" ht="19.5" customHeight="1" thickBot="1" x14ac:dyDescent="0.2">
      <c r="A1428" s="199"/>
      <c r="B1428" s="200"/>
      <c r="C1428" s="200"/>
      <c r="D1428" s="201"/>
      <c r="E1428" s="202" t="s">
        <v>150</v>
      </c>
      <c r="F1428" s="240">
        <v>102.35</v>
      </c>
      <c r="G1428" s="251">
        <v>0</v>
      </c>
      <c r="H1428" s="250">
        <v>0</v>
      </c>
      <c r="I1428" s="250">
        <v>1.4999999999999999E-2</v>
      </c>
      <c r="J1428" s="250">
        <v>0.48499999999999999</v>
      </c>
      <c r="K1428" s="250">
        <v>0.41099999999999998</v>
      </c>
      <c r="L1428" s="250">
        <v>0.58499999999999996</v>
      </c>
      <c r="M1428" s="250">
        <v>1.78</v>
      </c>
      <c r="N1428" s="250">
        <v>0.78100000000000003</v>
      </c>
      <c r="O1428" s="250">
        <v>1.1459999999999999</v>
      </c>
      <c r="P1428" s="250">
        <v>0.52100000000000002</v>
      </c>
      <c r="Q1428" s="250">
        <v>3.226</v>
      </c>
      <c r="R1428" s="250">
        <v>6.5019999999999998</v>
      </c>
      <c r="S1428" s="250">
        <v>10.613</v>
      </c>
      <c r="T1428" s="250">
        <v>20.023</v>
      </c>
      <c r="U1428" s="250">
        <v>22.606999999999999</v>
      </c>
      <c r="V1428" s="250">
        <v>13.523</v>
      </c>
      <c r="W1428" s="250">
        <v>13.135999999999999</v>
      </c>
      <c r="X1428" s="250">
        <v>1.97</v>
      </c>
      <c r="Y1428" s="250">
        <v>1.958</v>
      </c>
      <c r="Z1428" s="250">
        <v>5.6000000000000001E-2</v>
      </c>
      <c r="AA1428" s="249">
        <v>3.012</v>
      </c>
      <c r="AB1428" s="93"/>
    </row>
    <row r="1429" spans="1:28" ht="19.5" customHeight="1" x14ac:dyDescent="0.15">
      <c r="A1429" s="391" t="s">
        <v>119</v>
      </c>
      <c r="B1429" s="394" t="s">
        <v>120</v>
      </c>
      <c r="C1429" s="395"/>
      <c r="D1429" s="396"/>
      <c r="E1429" s="198" t="s">
        <v>184</v>
      </c>
      <c r="F1429" s="248">
        <v>48.22</v>
      </c>
    </row>
    <row r="1430" spans="1:28" ht="19.5" customHeight="1" x14ac:dyDescent="0.15">
      <c r="A1430" s="392"/>
      <c r="B1430" s="397" t="s">
        <v>206</v>
      </c>
      <c r="C1430" s="398"/>
      <c r="D1430" s="399"/>
      <c r="E1430" s="189" t="s">
        <v>184</v>
      </c>
      <c r="F1430" s="248">
        <v>37.020000000000003</v>
      </c>
    </row>
    <row r="1431" spans="1:28" ht="19.5" customHeight="1" x14ac:dyDescent="0.15">
      <c r="A1431" s="393"/>
      <c r="B1431" s="397" t="s">
        <v>207</v>
      </c>
      <c r="C1431" s="398"/>
      <c r="D1431" s="399"/>
      <c r="E1431" s="189" t="s">
        <v>184</v>
      </c>
      <c r="F1431" s="248">
        <v>11.2</v>
      </c>
    </row>
    <row r="1432" spans="1:28" ht="19.5" customHeight="1" thickBot="1" x14ac:dyDescent="0.2">
      <c r="A1432" s="400" t="s">
        <v>205</v>
      </c>
      <c r="B1432" s="401"/>
      <c r="C1432" s="401"/>
      <c r="D1432" s="402"/>
      <c r="E1432" s="203" t="s">
        <v>184</v>
      </c>
      <c r="F1432" s="247">
        <v>0</v>
      </c>
    </row>
    <row r="1434" spans="1:28" ht="19.5" customHeight="1" x14ac:dyDescent="0.15">
      <c r="A1434" s="88" t="s">
        <v>387</v>
      </c>
      <c r="F1434" s="261" t="s">
        <v>511</v>
      </c>
    </row>
    <row r="1435" spans="1:28" ht="19.5" customHeight="1" thickBot="1" x14ac:dyDescent="0.2">
      <c r="A1435" s="388" t="s">
        <v>28</v>
      </c>
      <c r="B1435" s="390"/>
      <c r="C1435" s="390"/>
      <c r="D1435" s="390"/>
      <c r="E1435" s="390"/>
      <c r="F1435" s="390"/>
      <c r="G1435" s="390"/>
      <c r="H1435" s="390"/>
      <c r="I1435" s="390"/>
      <c r="J1435" s="390"/>
      <c r="K1435" s="390"/>
      <c r="L1435" s="390"/>
      <c r="M1435" s="390"/>
      <c r="N1435" s="390"/>
      <c r="O1435" s="390"/>
      <c r="P1435" s="390"/>
      <c r="Q1435" s="390"/>
      <c r="R1435" s="390"/>
      <c r="S1435" s="390"/>
      <c r="T1435" s="390"/>
      <c r="U1435" s="390"/>
      <c r="V1435" s="390"/>
      <c r="W1435" s="390"/>
      <c r="X1435" s="390"/>
      <c r="Y1435" s="390"/>
      <c r="Z1435" s="390"/>
      <c r="AA1435" s="390"/>
    </row>
    <row r="1436" spans="1:28" ht="19.5" customHeight="1" x14ac:dyDescent="0.15">
      <c r="A1436" s="185" t="s">
        <v>180</v>
      </c>
      <c r="B1436" s="186"/>
      <c r="C1436" s="186"/>
      <c r="D1436" s="186"/>
      <c r="E1436" s="186"/>
      <c r="F1436" s="90" t="s">
        <v>181</v>
      </c>
      <c r="G1436" s="91"/>
      <c r="H1436" s="91"/>
      <c r="I1436" s="91"/>
      <c r="J1436" s="91"/>
      <c r="K1436" s="91"/>
      <c r="L1436" s="91"/>
      <c r="M1436" s="91"/>
      <c r="N1436" s="91"/>
      <c r="O1436" s="91"/>
      <c r="P1436" s="91"/>
      <c r="Q1436" s="260"/>
      <c r="R1436" s="92"/>
      <c r="S1436" s="91"/>
      <c r="T1436" s="91"/>
      <c r="U1436" s="91"/>
      <c r="V1436" s="91"/>
      <c r="W1436" s="91"/>
      <c r="X1436" s="91"/>
      <c r="Y1436" s="91"/>
      <c r="Z1436" s="91"/>
      <c r="AA1436" s="259" t="s">
        <v>182</v>
      </c>
      <c r="AB1436" s="93"/>
    </row>
    <row r="1437" spans="1:28" ht="19.5" customHeight="1" x14ac:dyDescent="0.15">
      <c r="A1437" s="187" t="s">
        <v>183</v>
      </c>
      <c r="B1437" s="188"/>
      <c r="C1437" s="188"/>
      <c r="D1437" s="188"/>
      <c r="E1437" s="189" t="s">
        <v>184</v>
      </c>
      <c r="F1437" s="240">
        <v>53242.879999999997</v>
      </c>
      <c r="G1437" s="256" t="s">
        <v>185</v>
      </c>
      <c r="H1437" s="256" t="s">
        <v>186</v>
      </c>
      <c r="I1437" s="256" t="s">
        <v>187</v>
      </c>
      <c r="J1437" s="256" t="s">
        <v>188</v>
      </c>
      <c r="K1437" s="256" t="s">
        <v>228</v>
      </c>
      <c r="L1437" s="256" t="s">
        <v>229</v>
      </c>
      <c r="M1437" s="256" t="s">
        <v>230</v>
      </c>
      <c r="N1437" s="256" t="s">
        <v>231</v>
      </c>
      <c r="O1437" s="256" t="s">
        <v>232</v>
      </c>
      <c r="P1437" s="256" t="s">
        <v>233</v>
      </c>
      <c r="Q1437" s="258" t="s">
        <v>234</v>
      </c>
      <c r="R1437" s="257" t="s">
        <v>235</v>
      </c>
      <c r="S1437" s="256" t="s">
        <v>236</v>
      </c>
      <c r="T1437" s="256" t="s">
        <v>237</v>
      </c>
      <c r="U1437" s="256" t="s">
        <v>238</v>
      </c>
      <c r="V1437" s="256" t="s">
        <v>239</v>
      </c>
      <c r="W1437" s="256" t="s">
        <v>42</v>
      </c>
      <c r="X1437" s="256" t="s">
        <v>147</v>
      </c>
      <c r="Y1437" s="256" t="s">
        <v>148</v>
      </c>
      <c r="Z1437" s="256" t="s">
        <v>149</v>
      </c>
      <c r="AA1437" s="253"/>
      <c r="AB1437" s="93"/>
    </row>
    <row r="1438" spans="1:28" ht="19.5" customHeight="1" x14ac:dyDescent="0.15">
      <c r="A1438" s="190"/>
      <c r="B1438" s="191"/>
      <c r="C1438" s="191"/>
      <c r="D1438" s="191"/>
      <c r="E1438" s="189" t="s">
        <v>150</v>
      </c>
      <c r="F1438" s="240">
        <v>12418.147999999999</v>
      </c>
      <c r="G1438" s="254"/>
      <c r="H1438" s="254"/>
      <c r="I1438" s="254"/>
      <c r="J1438" s="254"/>
      <c r="K1438" s="254"/>
      <c r="L1438" s="254"/>
      <c r="M1438" s="254"/>
      <c r="N1438" s="254"/>
      <c r="O1438" s="254"/>
      <c r="P1438" s="254"/>
      <c r="Q1438" s="255"/>
      <c r="R1438" s="94"/>
      <c r="S1438" s="254"/>
      <c r="T1438" s="254"/>
      <c r="U1438" s="254"/>
      <c r="V1438" s="254"/>
      <c r="W1438" s="254"/>
      <c r="X1438" s="254"/>
      <c r="Y1438" s="254"/>
      <c r="Z1438" s="254"/>
      <c r="AA1438" s="253" t="s">
        <v>151</v>
      </c>
      <c r="AB1438" s="93"/>
    </row>
    <row r="1439" spans="1:28" ht="19.5" customHeight="1" x14ac:dyDescent="0.15">
      <c r="A1439" s="192"/>
      <c r="B1439" s="193" t="s">
        <v>152</v>
      </c>
      <c r="C1439" s="188"/>
      <c r="D1439" s="188"/>
      <c r="E1439" s="189" t="s">
        <v>184</v>
      </c>
      <c r="F1439" s="240">
        <v>52452.01</v>
      </c>
      <c r="G1439" s="240">
        <v>134.63999999999999</v>
      </c>
      <c r="H1439" s="240">
        <v>390.99</v>
      </c>
      <c r="I1439" s="240">
        <v>397.48</v>
      </c>
      <c r="J1439" s="240">
        <v>528.53</v>
      </c>
      <c r="K1439" s="240">
        <v>962.59</v>
      </c>
      <c r="L1439" s="240">
        <v>1182.73</v>
      </c>
      <c r="M1439" s="240">
        <v>1527.93</v>
      </c>
      <c r="N1439" s="240">
        <v>2216.0500000000002</v>
      </c>
      <c r="O1439" s="240">
        <v>2635.44</v>
      </c>
      <c r="P1439" s="240">
        <v>4525.07</v>
      </c>
      <c r="Q1439" s="240">
        <v>5553.35</v>
      </c>
      <c r="R1439" s="240">
        <v>6892.4</v>
      </c>
      <c r="S1439" s="240">
        <v>6382.3</v>
      </c>
      <c r="T1439" s="240">
        <v>8325.8700000000008</v>
      </c>
      <c r="U1439" s="240">
        <v>5340.8</v>
      </c>
      <c r="V1439" s="240">
        <v>2751.34</v>
      </c>
      <c r="W1439" s="240">
        <v>1035.74</v>
      </c>
      <c r="X1439" s="240">
        <v>701.75</v>
      </c>
      <c r="Y1439" s="240">
        <v>278.55</v>
      </c>
      <c r="Z1439" s="240">
        <v>213.6</v>
      </c>
      <c r="AA1439" s="248">
        <v>474.86</v>
      </c>
      <c r="AB1439" s="93"/>
    </row>
    <row r="1440" spans="1:28" ht="19.5" customHeight="1" x14ac:dyDescent="0.15">
      <c r="A1440" s="194"/>
      <c r="B1440" s="195"/>
      <c r="C1440" s="191"/>
      <c r="D1440" s="191"/>
      <c r="E1440" s="189" t="s">
        <v>150</v>
      </c>
      <c r="F1440" s="240">
        <v>12418.147999999999</v>
      </c>
      <c r="G1440" s="240">
        <v>0</v>
      </c>
      <c r="H1440" s="240">
        <v>2.9079999999999999</v>
      </c>
      <c r="I1440" s="240">
        <v>10.7</v>
      </c>
      <c r="J1440" s="240">
        <v>33.606999999999999</v>
      </c>
      <c r="K1440" s="240">
        <v>100.43</v>
      </c>
      <c r="L1440" s="240">
        <v>212.12799999999999</v>
      </c>
      <c r="M1440" s="240">
        <v>319.07100000000003</v>
      </c>
      <c r="N1440" s="240">
        <v>550.82600000000002</v>
      </c>
      <c r="O1440" s="240">
        <v>755.86099999999999</v>
      </c>
      <c r="P1440" s="240">
        <v>1343.3720000000001</v>
      </c>
      <c r="Q1440" s="240">
        <v>1633.4079999999999</v>
      </c>
      <c r="R1440" s="240">
        <v>1880.607</v>
      </c>
      <c r="S1440" s="240">
        <v>1562.2439999999999</v>
      </c>
      <c r="T1440" s="240">
        <v>1736.741</v>
      </c>
      <c r="U1440" s="240">
        <v>1067.867</v>
      </c>
      <c r="V1440" s="240">
        <v>586.60400000000004</v>
      </c>
      <c r="W1440" s="240">
        <v>241.40799999999999</v>
      </c>
      <c r="X1440" s="240">
        <v>158.10400000000001</v>
      </c>
      <c r="Y1440" s="240">
        <v>62.600999999999999</v>
      </c>
      <c r="Z1440" s="240">
        <v>49.936999999999998</v>
      </c>
      <c r="AA1440" s="248">
        <v>109.724</v>
      </c>
      <c r="AB1440" s="93"/>
    </row>
    <row r="1441" spans="1:28" ht="19.5" customHeight="1" x14ac:dyDescent="0.15">
      <c r="A1441" s="194"/>
      <c r="B1441" s="196"/>
      <c r="C1441" s="193" t="s">
        <v>152</v>
      </c>
      <c r="D1441" s="188"/>
      <c r="E1441" s="189" t="s">
        <v>184</v>
      </c>
      <c r="F1441" s="240">
        <v>28867.4</v>
      </c>
      <c r="G1441" s="240">
        <v>67.48</v>
      </c>
      <c r="H1441" s="240">
        <v>106.55</v>
      </c>
      <c r="I1441" s="240">
        <v>195.71</v>
      </c>
      <c r="J1441" s="240">
        <v>327.94</v>
      </c>
      <c r="K1441" s="240">
        <v>530</v>
      </c>
      <c r="L1441" s="240">
        <v>1029.27</v>
      </c>
      <c r="M1441" s="240">
        <v>1196.2</v>
      </c>
      <c r="N1441" s="240">
        <v>1797.45</v>
      </c>
      <c r="O1441" s="240">
        <v>2353.5700000000002</v>
      </c>
      <c r="P1441" s="240">
        <v>4050.49</v>
      </c>
      <c r="Q1441" s="240">
        <v>4395.17</v>
      </c>
      <c r="R1441" s="240">
        <v>4446.67</v>
      </c>
      <c r="S1441" s="240">
        <v>3163.7</v>
      </c>
      <c r="T1441" s="240">
        <v>2343.71</v>
      </c>
      <c r="U1441" s="240">
        <v>1169.98</v>
      </c>
      <c r="V1441" s="240">
        <v>721.57</v>
      </c>
      <c r="W1441" s="240">
        <v>372.79</v>
      </c>
      <c r="X1441" s="240">
        <v>249.71</v>
      </c>
      <c r="Y1441" s="240">
        <v>116.37</v>
      </c>
      <c r="Z1441" s="240">
        <v>72.31</v>
      </c>
      <c r="AA1441" s="248">
        <v>160.76</v>
      </c>
      <c r="AB1441" s="93"/>
    </row>
    <row r="1442" spans="1:28" ht="19.5" customHeight="1" x14ac:dyDescent="0.15">
      <c r="A1442" s="194"/>
      <c r="B1442" s="197"/>
      <c r="C1442" s="197"/>
      <c r="D1442" s="191"/>
      <c r="E1442" s="189" t="s">
        <v>150</v>
      </c>
      <c r="F1442" s="240">
        <v>8939.8970000000008</v>
      </c>
      <c r="G1442" s="240">
        <v>0</v>
      </c>
      <c r="H1442" s="240">
        <v>4.9000000000000002E-2</v>
      </c>
      <c r="I1442" s="240">
        <v>5.5010000000000003</v>
      </c>
      <c r="J1442" s="240">
        <v>23.425000000000001</v>
      </c>
      <c r="K1442" s="240">
        <v>69.704999999999998</v>
      </c>
      <c r="L1442" s="240">
        <v>198.41200000000001</v>
      </c>
      <c r="M1442" s="240">
        <v>285.68900000000002</v>
      </c>
      <c r="N1442" s="240">
        <v>505.50200000000001</v>
      </c>
      <c r="O1442" s="240">
        <v>721.54300000000001</v>
      </c>
      <c r="P1442" s="240">
        <v>1279.6179999999999</v>
      </c>
      <c r="Q1442" s="240">
        <v>1464.241</v>
      </c>
      <c r="R1442" s="240">
        <v>1503.335</v>
      </c>
      <c r="S1442" s="240">
        <v>1059.5129999999999</v>
      </c>
      <c r="T1442" s="240">
        <v>810.17399999999998</v>
      </c>
      <c r="U1442" s="240">
        <v>421.86599999999999</v>
      </c>
      <c r="V1442" s="240">
        <v>258.96300000000002</v>
      </c>
      <c r="W1442" s="240">
        <v>132.273</v>
      </c>
      <c r="X1442" s="240">
        <v>89.855999999999995</v>
      </c>
      <c r="Y1442" s="240">
        <v>37.377000000000002</v>
      </c>
      <c r="Z1442" s="240">
        <v>27.515999999999998</v>
      </c>
      <c r="AA1442" s="248">
        <v>45.338999999999999</v>
      </c>
      <c r="AB1442" s="93"/>
    </row>
    <row r="1443" spans="1:28" ht="19.5" customHeight="1" x14ac:dyDescent="0.15">
      <c r="A1443" s="194"/>
      <c r="B1443" s="198"/>
      <c r="C1443" s="189"/>
      <c r="D1443" s="189" t="s">
        <v>153</v>
      </c>
      <c r="E1443" s="189" t="s">
        <v>184</v>
      </c>
      <c r="F1443" s="240">
        <v>28548.19</v>
      </c>
      <c r="G1443" s="240">
        <v>62.28</v>
      </c>
      <c r="H1443" s="240">
        <v>94.67</v>
      </c>
      <c r="I1443" s="240">
        <v>177.93</v>
      </c>
      <c r="J1443" s="240">
        <v>313.24</v>
      </c>
      <c r="K1443" s="240">
        <v>511.9</v>
      </c>
      <c r="L1443" s="240">
        <v>1000.17</v>
      </c>
      <c r="M1443" s="240">
        <v>1183.47</v>
      </c>
      <c r="N1443" s="240">
        <v>1780.34</v>
      </c>
      <c r="O1443" s="240">
        <v>2326.35</v>
      </c>
      <c r="P1443" s="240">
        <v>4031.78</v>
      </c>
      <c r="Q1443" s="240">
        <v>4384.3599999999997</v>
      </c>
      <c r="R1443" s="240">
        <v>4440.05</v>
      </c>
      <c r="S1443" s="240">
        <v>3151.84</v>
      </c>
      <c r="T1443" s="240">
        <v>2315.92</v>
      </c>
      <c r="U1443" s="240">
        <v>1140.43</v>
      </c>
      <c r="V1443" s="240">
        <v>692.64</v>
      </c>
      <c r="W1443" s="240">
        <v>352.11</v>
      </c>
      <c r="X1443" s="240">
        <v>248.14</v>
      </c>
      <c r="Y1443" s="240">
        <v>107.74</v>
      </c>
      <c r="Z1443" s="240">
        <v>72.069999999999993</v>
      </c>
      <c r="AA1443" s="248">
        <v>160.76</v>
      </c>
      <c r="AB1443" s="93"/>
    </row>
    <row r="1444" spans="1:28" ht="19.5" customHeight="1" x14ac:dyDescent="0.15">
      <c r="A1444" s="194"/>
      <c r="B1444" s="198" t="s">
        <v>154</v>
      </c>
      <c r="C1444" s="198"/>
      <c r="D1444" s="198"/>
      <c r="E1444" s="189" t="s">
        <v>150</v>
      </c>
      <c r="F1444" s="240">
        <v>8904.2610000000004</v>
      </c>
      <c r="G1444" s="240">
        <v>0</v>
      </c>
      <c r="H1444" s="240">
        <v>0</v>
      </c>
      <c r="I1444" s="240">
        <v>5.0250000000000004</v>
      </c>
      <c r="J1444" s="240">
        <v>22.613</v>
      </c>
      <c r="K1444" s="240">
        <v>68.474000000000004</v>
      </c>
      <c r="L1444" s="240">
        <v>195.58799999999999</v>
      </c>
      <c r="M1444" s="240">
        <v>284.262</v>
      </c>
      <c r="N1444" s="240">
        <v>502.738</v>
      </c>
      <c r="O1444" s="240">
        <v>715.75599999999997</v>
      </c>
      <c r="P1444" s="240">
        <v>1275.675</v>
      </c>
      <c r="Q1444" s="240">
        <v>1462.87</v>
      </c>
      <c r="R1444" s="240">
        <v>1502.2280000000001</v>
      </c>
      <c r="S1444" s="240">
        <v>1058.29</v>
      </c>
      <c r="T1444" s="240">
        <v>807.13</v>
      </c>
      <c r="U1444" s="240">
        <v>418.46300000000002</v>
      </c>
      <c r="V1444" s="240">
        <v>255.98500000000001</v>
      </c>
      <c r="W1444" s="240">
        <v>130.155</v>
      </c>
      <c r="X1444" s="240">
        <v>89.676000000000002</v>
      </c>
      <c r="Y1444" s="240">
        <v>36.503</v>
      </c>
      <c r="Z1444" s="240">
        <v>27.491</v>
      </c>
      <c r="AA1444" s="248">
        <v>45.338999999999999</v>
      </c>
      <c r="AB1444" s="93"/>
    </row>
    <row r="1445" spans="1:28" ht="19.5" customHeight="1" x14ac:dyDescent="0.15">
      <c r="A1445" s="194" t="s">
        <v>155</v>
      </c>
      <c r="B1445" s="198"/>
      <c r="C1445" s="198" t="s">
        <v>10</v>
      </c>
      <c r="D1445" s="189" t="s">
        <v>156</v>
      </c>
      <c r="E1445" s="189" t="s">
        <v>184</v>
      </c>
      <c r="F1445" s="240">
        <v>21575.18</v>
      </c>
      <c r="G1445" s="240">
        <v>21.09</v>
      </c>
      <c r="H1445" s="240">
        <v>32.950000000000003</v>
      </c>
      <c r="I1445" s="240">
        <v>63.27</v>
      </c>
      <c r="J1445" s="240">
        <v>168.01</v>
      </c>
      <c r="K1445" s="240">
        <v>360.18</v>
      </c>
      <c r="L1445" s="240">
        <v>901.07</v>
      </c>
      <c r="M1445" s="240">
        <v>1078.22</v>
      </c>
      <c r="N1445" s="240">
        <v>1673.02</v>
      </c>
      <c r="O1445" s="240">
        <v>2104.04</v>
      </c>
      <c r="P1445" s="240">
        <v>3357.4</v>
      </c>
      <c r="Q1445" s="240">
        <v>3311.28</v>
      </c>
      <c r="R1445" s="240">
        <v>3164.09</v>
      </c>
      <c r="S1445" s="240">
        <v>1942.37</v>
      </c>
      <c r="T1445" s="240">
        <v>1506.11</v>
      </c>
      <c r="U1445" s="240">
        <v>814.73</v>
      </c>
      <c r="V1445" s="240">
        <v>514.49</v>
      </c>
      <c r="W1445" s="240">
        <v>260.51</v>
      </c>
      <c r="X1445" s="240">
        <v>159.91999999999999</v>
      </c>
      <c r="Y1445" s="240">
        <v>59.18</v>
      </c>
      <c r="Z1445" s="240">
        <v>58.17</v>
      </c>
      <c r="AA1445" s="248">
        <v>25.08</v>
      </c>
      <c r="AB1445" s="93"/>
    </row>
    <row r="1446" spans="1:28" ht="19.5" customHeight="1" x14ac:dyDescent="0.15">
      <c r="A1446" s="194"/>
      <c r="B1446" s="198"/>
      <c r="C1446" s="198"/>
      <c r="D1446" s="198"/>
      <c r="E1446" s="189" t="s">
        <v>150</v>
      </c>
      <c r="F1446" s="240">
        <v>7384.1559999999999</v>
      </c>
      <c r="G1446" s="240">
        <v>0</v>
      </c>
      <c r="H1446" s="240">
        <v>0</v>
      </c>
      <c r="I1446" s="240">
        <v>4.423</v>
      </c>
      <c r="J1446" s="240">
        <v>20.152999999999999</v>
      </c>
      <c r="K1446" s="240">
        <v>61.253</v>
      </c>
      <c r="L1446" s="240">
        <v>189.22</v>
      </c>
      <c r="M1446" s="240">
        <v>269.76600000000002</v>
      </c>
      <c r="N1446" s="240">
        <v>484.65300000000002</v>
      </c>
      <c r="O1446" s="240">
        <v>672.07399999999996</v>
      </c>
      <c r="P1446" s="240">
        <v>1137.0319999999999</v>
      </c>
      <c r="Q1446" s="240">
        <v>1220.29</v>
      </c>
      <c r="R1446" s="240">
        <v>1197.8219999999999</v>
      </c>
      <c r="S1446" s="240">
        <v>755.01800000000003</v>
      </c>
      <c r="T1446" s="240">
        <v>600.34900000000005</v>
      </c>
      <c r="U1446" s="240">
        <v>333.11500000000001</v>
      </c>
      <c r="V1446" s="240">
        <v>209.428</v>
      </c>
      <c r="W1446" s="240">
        <v>106.405</v>
      </c>
      <c r="X1446" s="240">
        <v>65.495000000000005</v>
      </c>
      <c r="Y1446" s="240">
        <v>23.849</v>
      </c>
      <c r="Z1446" s="240">
        <v>23.876999999999999</v>
      </c>
      <c r="AA1446" s="248">
        <v>9.9339999999999993</v>
      </c>
      <c r="AB1446" s="93"/>
    </row>
    <row r="1447" spans="1:28" ht="19.5" customHeight="1" x14ac:dyDescent="0.15">
      <c r="A1447" s="194"/>
      <c r="B1447" s="198"/>
      <c r="C1447" s="198"/>
      <c r="D1447" s="189" t="s">
        <v>157</v>
      </c>
      <c r="E1447" s="189" t="s">
        <v>184</v>
      </c>
      <c r="F1447" s="240">
        <v>1626.73</v>
      </c>
      <c r="G1447" s="240">
        <v>0</v>
      </c>
      <c r="H1447" s="240">
        <v>0</v>
      </c>
      <c r="I1447" s="240">
        <v>1.59</v>
      </c>
      <c r="J1447" s="240">
        <v>0</v>
      </c>
      <c r="K1447" s="240">
        <v>0.72</v>
      </c>
      <c r="L1447" s="240">
        <v>3.38</v>
      </c>
      <c r="M1447" s="240">
        <v>3.09</v>
      </c>
      <c r="N1447" s="240">
        <v>8.4</v>
      </c>
      <c r="O1447" s="240">
        <v>75.45</v>
      </c>
      <c r="P1447" s="240">
        <v>238.04</v>
      </c>
      <c r="Q1447" s="240">
        <v>443.33</v>
      </c>
      <c r="R1447" s="240">
        <v>331.63</v>
      </c>
      <c r="S1447" s="240">
        <v>177.05</v>
      </c>
      <c r="T1447" s="240">
        <v>179.17</v>
      </c>
      <c r="U1447" s="240">
        <v>64.67</v>
      </c>
      <c r="V1447" s="240">
        <v>69.77</v>
      </c>
      <c r="W1447" s="240">
        <v>8.35</v>
      </c>
      <c r="X1447" s="240">
        <v>10.99</v>
      </c>
      <c r="Y1447" s="240">
        <v>2.57</v>
      </c>
      <c r="Z1447" s="240">
        <v>2.08</v>
      </c>
      <c r="AA1447" s="248">
        <v>6.45</v>
      </c>
      <c r="AB1447" s="93"/>
    </row>
    <row r="1448" spans="1:28" ht="19.5" customHeight="1" x14ac:dyDescent="0.15">
      <c r="A1448" s="194"/>
      <c r="B1448" s="198"/>
      <c r="C1448" s="198"/>
      <c r="D1448" s="198"/>
      <c r="E1448" s="189" t="s">
        <v>150</v>
      </c>
      <c r="F1448" s="240">
        <v>364.62400000000002</v>
      </c>
      <c r="G1448" s="240">
        <v>0</v>
      </c>
      <c r="H1448" s="240">
        <v>0</v>
      </c>
      <c r="I1448" s="240">
        <v>7.8E-2</v>
      </c>
      <c r="J1448" s="240">
        <v>0</v>
      </c>
      <c r="K1448" s="240">
        <v>7.1999999999999995E-2</v>
      </c>
      <c r="L1448" s="240">
        <v>0.40500000000000003</v>
      </c>
      <c r="M1448" s="240">
        <v>0.432</v>
      </c>
      <c r="N1448" s="240">
        <v>1.345</v>
      </c>
      <c r="O1448" s="240">
        <v>13.582000000000001</v>
      </c>
      <c r="P1448" s="240">
        <v>47.503</v>
      </c>
      <c r="Q1448" s="240">
        <v>97.513000000000005</v>
      </c>
      <c r="R1448" s="240">
        <v>76.057000000000002</v>
      </c>
      <c r="S1448" s="240">
        <v>41.731000000000002</v>
      </c>
      <c r="T1448" s="240">
        <v>44.158999999999999</v>
      </c>
      <c r="U1448" s="240">
        <v>16.277000000000001</v>
      </c>
      <c r="V1448" s="240">
        <v>17.626999999999999</v>
      </c>
      <c r="W1448" s="240">
        <v>2.1419999999999999</v>
      </c>
      <c r="X1448" s="240">
        <v>2.8410000000000002</v>
      </c>
      <c r="Y1448" s="240">
        <v>0.66600000000000004</v>
      </c>
      <c r="Z1448" s="240">
        <v>0.54100000000000004</v>
      </c>
      <c r="AA1448" s="248">
        <v>1.653</v>
      </c>
      <c r="AB1448" s="93"/>
    </row>
    <row r="1449" spans="1:28" ht="19.5" customHeight="1" x14ac:dyDescent="0.15">
      <c r="A1449" s="194"/>
      <c r="B1449" s="198" t="s">
        <v>158</v>
      </c>
      <c r="C1449" s="198" t="s">
        <v>159</v>
      </c>
      <c r="D1449" s="189" t="s">
        <v>160</v>
      </c>
      <c r="E1449" s="189" t="s">
        <v>184</v>
      </c>
      <c r="F1449" s="240">
        <v>3483.07</v>
      </c>
      <c r="G1449" s="240">
        <v>5.0999999999999996</v>
      </c>
      <c r="H1449" s="240">
        <v>0.82</v>
      </c>
      <c r="I1449" s="240">
        <v>0.08</v>
      </c>
      <c r="J1449" s="240">
        <v>2.85</v>
      </c>
      <c r="K1449" s="240">
        <v>43.59</v>
      </c>
      <c r="L1449" s="240">
        <v>26.3</v>
      </c>
      <c r="M1449" s="240">
        <v>91.86</v>
      </c>
      <c r="N1449" s="240">
        <v>74.47</v>
      </c>
      <c r="O1449" s="240">
        <v>73.7</v>
      </c>
      <c r="P1449" s="240">
        <v>270.55</v>
      </c>
      <c r="Q1449" s="240">
        <v>464.22</v>
      </c>
      <c r="R1449" s="240">
        <v>636.98</v>
      </c>
      <c r="S1449" s="240">
        <v>678.67</v>
      </c>
      <c r="T1449" s="240">
        <v>505.25</v>
      </c>
      <c r="U1449" s="240">
        <v>222.8</v>
      </c>
      <c r="V1449" s="240">
        <v>89.5</v>
      </c>
      <c r="W1449" s="240">
        <v>79.650000000000006</v>
      </c>
      <c r="X1449" s="240">
        <v>43.68</v>
      </c>
      <c r="Y1449" s="240">
        <v>45.25</v>
      </c>
      <c r="Z1449" s="240">
        <v>11.82</v>
      </c>
      <c r="AA1449" s="248">
        <v>115.93</v>
      </c>
      <c r="AB1449" s="93"/>
    </row>
    <row r="1450" spans="1:28" ht="19.5" customHeight="1" x14ac:dyDescent="0.15">
      <c r="A1450" s="194"/>
      <c r="B1450" s="198"/>
      <c r="C1450" s="198"/>
      <c r="D1450" s="198"/>
      <c r="E1450" s="189" t="s">
        <v>150</v>
      </c>
      <c r="F1450" s="240">
        <v>794.67499999999995</v>
      </c>
      <c r="G1450" s="240">
        <v>0</v>
      </c>
      <c r="H1450" s="240">
        <v>0</v>
      </c>
      <c r="I1450" s="240">
        <v>4.0000000000000001E-3</v>
      </c>
      <c r="J1450" s="240">
        <v>0.19900000000000001</v>
      </c>
      <c r="K1450" s="240">
        <v>4.3449999999999998</v>
      </c>
      <c r="L1450" s="240">
        <v>3.16</v>
      </c>
      <c r="M1450" s="240">
        <v>12.864000000000001</v>
      </c>
      <c r="N1450" s="240">
        <v>11.92</v>
      </c>
      <c r="O1450" s="240">
        <v>13.269</v>
      </c>
      <c r="P1450" s="240">
        <v>54.116</v>
      </c>
      <c r="Q1450" s="240">
        <v>102.13800000000001</v>
      </c>
      <c r="R1450" s="240">
        <v>145.62</v>
      </c>
      <c r="S1450" s="240">
        <v>162.78100000000001</v>
      </c>
      <c r="T1450" s="240">
        <v>126.372</v>
      </c>
      <c r="U1450" s="240">
        <v>57.667999999999999</v>
      </c>
      <c r="V1450" s="240">
        <v>23.265999999999998</v>
      </c>
      <c r="W1450" s="240">
        <v>20.673999999999999</v>
      </c>
      <c r="X1450" s="240">
        <v>11.327999999999999</v>
      </c>
      <c r="Y1450" s="240">
        <v>11.766</v>
      </c>
      <c r="Z1450" s="240">
        <v>3.073</v>
      </c>
      <c r="AA1450" s="248">
        <v>30.111999999999998</v>
      </c>
      <c r="AB1450" s="93"/>
    </row>
    <row r="1451" spans="1:28" ht="19.5" customHeight="1" x14ac:dyDescent="0.15">
      <c r="A1451" s="194"/>
      <c r="B1451" s="198"/>
      <c r="C1451" s="198"/>
      <c r="D1451" s="189" t="s">
        <v>161</v>
      </c>
      <c r="E1451" s="189" t="s">
        <v>184</v>
      </c>
      <c r="F1451" s="240">
        <v>522.63</v>
      </c>
      <c r="G1451" s="240">
        <v>26.87</v>
      </c>
      <c r="H1451" s="240">
        <v>50.81</v>
      </c>
      <c r="I1451" s="240">
        <v>103.96</v>
      </c>
      <c r="J1451" s="240">
        <v>135.93</v>
      </c>
      <c r="K1451" s="240">
        <v>107.02</v>
      </c>
      <c r="L1451" s="240">
        <v>68.489999999999995</v>
      </c>
      <c r="M1451" s="240">
        <v>4.3600000000000003</v>
      </c>
      <c r="N1451" s="240">
        <v>2.14</v>
      </c>
      <c r="O1451" s="240">
        <v>0</v>
      </c>
      <c r="P1451" s="240">
        <v>8.61</v>
      </c>
      <c r="Q1451" s="240">
        <v>0.03</v>
      </c>
      <c r="R1451" s="240">
        <v>1.67</v>
      </c>
      <c r="S1451" s="240">
        <v>1.64</v>
      </c>
      <c r="T1451" s="240">
        <v>0</v>
      </c>
      <c r="U1451" s="240">
        <v>1.1299999999999999</v>
      </c>
      <c r="V1451" s="240">
        <v>0</v>
      </c>
      <c r="W1451" s="240">
        <v>1.7</v>
      </c>
      <c r="X1451" s="240">
        <v>4.63</v>
      </c>
      <c r="Y1451" s="240">
        <v>0</v>
      </c>
      <c r="Z1451" s="240">
        <v>0</v>
      </c>
      <c r="AA1451" s="248">
        <v>3.64</v>
      </c>
      <c r="AB1451" s="93"/>
    </row>
    <row r="1452" spans="1:28" ht="19.5" customHeight="1" x14ac:dyDescent="0.15">
      <c r="A1452" s="194"/>
      <c r="B1452" s="198"/>
      <c r="C1452" s="198"/>
      <c r="D1452" s="198"/>
      <c r="E1452" s="189" t="s">
        <v>150</v>
      </c>
      <c r="F1452" s="240">
        <v>12.18</v>
      </c>
      <c r="G1452" s="240">
        <v>0</v>
      </c>
      <c r="H1452" s="240">
        <v>0</v>
      </c>
      <c r="I1452" s="240">
        <v>0</v>
      </c>
      <c r="J1452" s="240">
        <v>1.6359999999999999</v>
      </c>
      <c r="K1452" s="240">
        <v>2.794</v>
      </c>
      <c r="L1452" s="240">
        <v>2.6720000000000002</v>
      </c>
      <c r="M1452" s="240">
        <v>0.254</v>
      </c>
      <c r="N1452" s="240">
        <v>0.15</v>
      </c>
      <c r="O1452" s="240">
        <v>0</v>
      </c>
      <c r="P1452" s="240">
        <v>1.127</v>
      </c>
      <c r="Q1452" s="240">
        <v>3.0000000000000001E-3</v>
      </c>
      <c r="R1452" s="240">
        <v>0.32200000000000001</v>
      </c>
      <c r="S1452" s="240">
        <v>0.28899999999999998</v>
      </c>
      <c r="T1452" s="240">
        <v>0</v>
      </c>
      <c r="U1452" s="240">
        <v>0.28100000000000003</v>
      </c>
      <c r="V1452" s="240">
        <v>0</v>
      </c>
      <c r="W1452" s="240">
        <v>0.49299999999999999</v>
      </c>
      <c r="X1452" s="240">
        <v>1.3360000000000001</v>
      </c>
      <c r="Y1452" s="240">
        <v>0</v>
      </c>
      <c r="Z1452" s="240">
        <v>0</v>
      </c>
      <c r="AA1452" s="248">
        <v>0.82299999999999995</v>
      </c>
      <c r="AB1452" s="93"/>
    </row>
    <row r="1453" spans="1:28" ht="19.5" customHeight="1" x14ac:dyDescent="0.15">
      <c r="A1453" s="194"/>
      <c r="B1453" s="198"/>
      <c r="C1453" s="198" t="s">
        <v>162</v>
      </c>
      <c r="D1453" s="189" t="s">
        <v>163</v>
      </c>
      <c r="E1453" s="189" t="s">
        <v>184</v>
      </c>
      <c r="F1453" s="240">
        <v>1299.08</v>
      </c>
      <c r="G1453" s="240">
        <v>9.2200000000000006</v>
      </c>
      <c r="H1453" s="240">
        <v>8.81</v>
      </c>
      <c r="I1453" s="240">
        <v>8.69</v>
      </c>
      <c r="J1453" s="240">
        <v>6.24</v>
      </c>
      <c r="K1453" s="240">
        <v>0</v>
      </c>
      <c r="L1453" s="240">
        <v>0.78</v>
      </c>
      <c r="M1453" s="240">
        <v>4.5199999999999996</v>
      </c>
      <c r="N1453" s="240">
        <v>22.31</v>
      </c>
      <c r="O1453" s="240">
        <v>73.16</v>
      </c>
      <c r="P1453" s="240">
        <v>128.22999999999999</v>
      </c>
      <c r="Q1453" s="240">
        <v>164.88</v>
      </c>
      <c r="R1453" s="240">
        <v>305.68</v>
      </c>
      <c r="S1453" s="240">
        <v>352.11</v>
      </c>
      <c r="T1453" s="240">
        <v>125.39</v>
      </c>
      <c r="U1453" s="240">
        <v>37.1</v>
      </c>
      <c r="V1453" s="240">
        <v>18.88</v>
      </c>
      <c r="W1453" s="240">
        <v>1.9</v>
      </c>
      <c r="X1453" s="240">
        <v>28.92</v>
      </c>
      <c r="Y1453" s="240">
        <v>0.74</v>
      </c>
      <c r="Z1453" s="240">
        <v>0</v>
      </c>
      <c r="AA1453" s="248">
        <v>1.52</v>
      </c>
      <c r="AB1453" s="93"/>
    </row>
    <row r="1454" spans="1:28" ht="19.5" customHeight="1" x14ac:dyDescent="0.15">
      <c r="A1454" s="194"/>
      <c r="B1454" s="198" t="s">
        <v>20</v>
      </c>
      <c r="C1454" s="198"/>
      <c r="D1454" s="198"/>
      <c r="E1454" s="189" t="s">
        <v>150</v>
      </c>
      <c r="F1454" s="240">
        <v>342.24299999999999</v>
      </c>
      <c r="G1454" s="240">
        <v>0</v>
      </c>
      <c r="H1454" s="240">
        <v>0</v>
      </c>
      <c r="I1454" s="240">
        <v>0.52</v>
      </c>
      <c r="J1454" s="240">
        <v>0.624</v>
      </c>
      <c r="K1454" s="240">
        <v>0</v>
      </c>
      <c r="L1454" s="240">
        <v>0.125</v>
      </c>
      <c r="M1454" s="240">
        <v>0.86099999999999999</v>
      </c>
      <c r="N1454" s="240">
        <v>4.67</v>
      </c>
      <c r="O1454" s="240">
        <v>16.831</v>
      </c>
      <c r="P1454" s="240">
        <v>32.076000000000001</v>
      </c>
      <c r="Q1454" s="240">
        <v>42.826000000000001</v>
      </c>
      <c r="R1454" s="240">
        <v>82.406999999999996</v>
      </c>
      <c r="S1454" s="240">
        <v>98.471000000000004</v>
      </c>
      <c r="T1454" s="240">
        <v>36.25</v>
      </c>
      <c r="U1454" s="240">
        <v>11.122</v>
      </c>
      <c r="V1454" s="240">
        <v>5.6639999999999997</v>
      </c>
      <c r="W1454" s="240">
        <v>0.441</v>
      </c>
      <c r="X1454" s="240">
        <v>8.6760000000000002</v>
      </c>
      <c r="Y1454" s="240">
        <v>0.222</v>
      </c>
      <c r="Z1454" s="240">
        <v>0</v>
      </c>
      <c r="AA1454" s="248">
        <v>0.45700000000000002</v>
      </c>
      <c r="AB1454" s="93"/>
    </row>
    <row r="1455" spans="1:28" ht="19.5" customHeight="1" x14ac:dyDescent="0.15">
      <c r="A1455" s="194"/>
      <c r="B1455" s="198"/>
      <c r="C1455" s="198"/>
      <c r="D1455" s="189" t="s">
        <v>164</v>
      </c>
      <c r="E1455" s="189" t="s">
        <v>184</v>
      </c>
      <c r="F1455" s="240">
        <v>41.5</v>
      </c>
      <c r="G1455" s="240">
        <v>0</v>
      </c>
      <c r="H1455" s="240">
        <v>1.28</v>
      </c>
      <c r="I1455" s="240">
        <v>0.34</v>
      </c>
      <c r="J1455" s="240">
        <v>0.21</v>
      </c>
      <c r="K1455" s="240">
        <v>0.39</v>
      </c>
      <c r="L1455" s="240">
        <v>0.15</v>
      </c>
      <c r="M1455" s="240">
        <v>1.42</v>
      </c>
      <c r="N1455" s="240">
        <v>0</v>
      </c>
      <c r="O1455" s="240">
        <v>0</v>
      </c>
      <c r="P1455" s="240">
        <v>28.95</v>
      </c>
      <c r="Q1455" s="240">
        <v>0.62</v>
      </c>
      <c r="R1455" s="240">
        <v>0</v>
      </c>
      <c r="S1455" s="240">
        <v>0</v>
      </c>
      <c r="T1455" s="240">
        <v>0</v>
      </c>
      <c r="U1455" s="240">
        <v>0</v>
      </c>
      <c r="V1455" s="240">
        <v>0</v>
      </c>
      <c r="W1455" s="240">
        <v>0</v>
      </c>
      <c r="X1455" s="240">
        <v>0</v>
      </c>
      <c r="Y1455" s="240">
        <v>0</v>
      </c>
      <c r="Z1455" s="240">
        <v>0</v>
      </c>
      <c r="AA1455" s="248">
        <v>8.14</v>
      </c>
      <c r="AB1455" s="93"/>
    </row>
    <row r="1456" spans="1:28" ht="19.5" customHeight="1" x14ac:dyDescent="0.15">
      <c r="A1456" s="194" t="s">
        <v>227</v>
      </c>
      <c r="B1456" s="198"/>
      <c r="C1456" s="198"/>
      <c r="D1456" s="198"/>
      <c r="E1456" s="189" t="s">
        <v>150</v>
      </c>
      <c r="F1456" s="240">
        <v>6.383</v>
      </c>
      <c r="G1456" s="240">
        <v>0</v>
      </c>
      <c r="H1456" s="240">
        <v>0</v>
      </c>
      <c r="I1456" s="240">
        <v>0</v>
      </c>
      <c r="J1456" s="240">
        <v>1E-3</v>
      </c>
      <c r="K1456" s="240">
        <v>0.01</v>
      </c>
      <c r="L1456" s="240">
        <v>6.0000000000000001E-3</v>
      </c>
      <c r="M1456" s="240">
        <v>8.5000000000000006E-2</v>
      </c>
      <c r="N1456" s="240">
        <v>0</v>
      </c>
      <c r="O1456" s="240">
        <v>0</v>
      </c>
      <c r="P1456" s="240">
        <v>3.8210000000000002</v>
      </c>
      <c r="Q1456" s="240">
        <v>0.1</v>
      </c>
      <c r="R1456" s="240">
        <v>0</v>
      </c>
      <c r="S1456" s="240">
        <v>0</v>
      </c>
      <c r="T1456" s="240">
        <v>0</v>
      </c>
      <c r="U1456" s="240">
        <v>0</v>
      </c>
      <c r="V1456" s="240">
        <v>0</v>
      </c>
      <c r="W1456" s="240">
        <v>0</v>
      </c>
      <c r="X1456" s="240">
        <v>0</v>
      </c>
      <c r="Y1456" s="240">
        <v>0</v>
      </c>
      <c r="Z1456" s="240">
        <v>0</v>
      </c>
      <c r="AA1456" s="248">
        <v>2.36</v>
      </c>
      <c r="AB1456" s="93"/>
    </row>
    <row r="1457" spans="1:28" ht="19.5" customHeight="1" x14ac:dyDescent="0.15">
      <c r="A1457" s="194"/>
      <c r="B1457" s="197"/>
      <c r="C1457" s="193" t="s">
        <v>165</v>
      </c>
      <c r="D1457" s="188"/>
      <c r="E1457" s="189" t="s">
        <v>184</v>
      </c>
      <c r="F1457" s="240">
        <v>319.20999999999998</v>
      </c>
      <c r="G1457" s="240">
        <v>5.2</v>
      </c>
      <c r="H1457" s="240">
        <v>11.88</v>
      </c>
      <c r="I1457" s="240">
        <v>17.78</v>
      </c>
      <c r="J1457" s="240">
        <v>14.7</v>
      </c>
      <c r="K1457" s="240">
        <v>18.100000000000001</v>
      </c>
      <c r="L1457" s="240">
        <v>29.1</v>
      </c>
      <c r="M1457" s="240">
        <v>12.73</v>
      </c>
      <c r="N1457" s="240">
        <v>17.11</v>
      </c>
      <c r="O1457" s="240">
        <v>27.22</v>
      </c>
      <c r="P1457" s="240">
        <v>18.71</v>
      </c>
      <c r="Q1457" s="240">
        <v>10.81</v>
      </c>
      <c r="R1457" s="240">
        <v>6.62</v>
      </c>
      <c r="S1457" s="240">
        <v>11.86</v>
      </c>
      <c r="T1457" s="240">
        <v>27.79</v>
      </c>
      <c r="U1457" s="240">
        <v>29.55</v>
      </c>
      <c r="V1457" s="240">
        <v>28.93</v>
      </c>
      <c r="W1457" s="240">
        <v>20.68</v>
      </c>
      <c r="X1457" s="240">
        <v>1.57</v>
      </c>
      <c r="Y1457" s="240">
        <v>8.6300000000000008</v>
      </c>
      <c r="Z1457" s="240">
        <v>0.24</v>
      </c>
      <c r="AA1457" s="248">
        <v>0</v>
      </c>
      <c r="AB1457" s="93"/>
    </row>
    <row r="1458" spans="1:28" ht="19.5" customHeight="1" x14ac:dyDescent="0.15">
      <c r="A1458" s="194"/>
      <c r="B1458" s="197"/>
      <c r="C1458" s="197"/>
      <c r="D1458" s="191"/>
      <c r="E1458" s="189" t="s">
        <v>150</v>
      </c>
      <c r="F1458" s="240">
        <v>35.636000000000003</v>
      </c>
      <c r="G1458" s="240">
        <v>0</v>
      </c>
      <c r="H1458" s="240">
        <v>4.9000000000000002E-2</v>
      </c>
      <c r="I1458" s="240">
        <v>0.47599999999999998</v>
      </c>
      <c r="J1458" s="240">
        <v>0.81200000000000006</v>
      </c>
      <c r="K1458" s="240">
        <v>1.2310000000000001</v>
      </c>
      <c r="L1458" s="240">
        <v>2.8239999999999998</v>
      </c>
      <c r="M1458" s="240">
        <v>1.427</v>
      </c>
      <c r="N1458" s="240">
        <v>2.7639999999999998</v>
      </c>
      <c r="O1458" s="240">
        <v>5.7869999999999999</v>
      </c>
      <c r="P1458" s="240">
        <v>3.9430000000000001</v>
      </c>
      <c r="Q1458" s="240">
        <v>1.371</v>
      </c>
      <c r="R1458" s="240">
        <v>1.107</v>
      </c>
      <c r="S1458" s="240">
        <v>1.2230000000000001</v>
      </c>
      <c r="T1458" s="240">
        <v>3.044</v>
      </c>
      <c r="U1458" s="240">
        <v>3.403</v>
      </c>
      <c r="V1458" s="240">
        <v>2.9780000000000002</v>
      </c>
      <c r="W1458" s="240">
        <v>2.1179999999999999</v>
      </c>
      <c r="X1458" s="240">
        <v>0.18</v>
      </c>
      <c r="Y1458" s="240">
        <v>0.874000000000001</v>
      </c>
      <c r="Z1458" s="240">
        <v>2.5000000000000001E-2</v>
      </c>
      <c r="AA1458" s="248">
        <v>0</v>
      </c>
      <c r="AB1458" s="93"/>
    </row>
    <row r="1459" spans="1:28" ht="19.5" customHeight="1" x14ac:dyDescent="0.15">
      <c r="A1459" s="194"/>
      <c r="B1459" s="196"/>
      <c r="C1459" s="193" t="s">
        <v>152</v>
      </c>
      <c r="D1459" s="188"/>
      <c r="E1459" s="189" t="s">
        <v>184</v>
      </c>
      <c r="F1459" s="240">
        <v>23584.61</v>
      </c>
      <c r="G1459" s="240">
        <v>67.16</v>
      </c>
      <c r="H1459" s="240">
        <v>284.44</v>
      </c>
      <c r="I1459" s="240">
        <v>201.77</v>
      </c>
      <c r="J1459" s="240">
        <v>200.59</v>
      </c>
      <c r="K1459" s="240">
        <v>432.59</v>
      </c>
      <c r="L1459" s="240">
        <v>153.46</v>
      </c>
      <c r="M1459" s="240">
        <v>331.73</v>
      </c>
      <c r="N1459" s="240">
        <v>418.6</v>
      </c>
      <c r="O1459" s="240">
        <v>281.87</v>
      </c>
      <c r="P1459" s="240">
        <v>474.58</v>
      </c>
      <c r="Q1459" s="240">
        <v>1158.18</v>
      </c>
      <c r="R1459" s="240">
        <v>2445.73</v>
      </c>
      <c r="S1459" s="240">
        <v>3218.6</v>
      </c>
      <c r="T1459" s="240">
        <v>5982.16</v>
      </c>
      <c r="U1459" s="240">
        <v>4170.82</v>
      </c>
      <c r="V1459" s="240">
        <v>2029.77</v>
      </c>
      <c r="W1459" s="240">
        <v>662.95</v>
      </c>
      <c r="X1459" s="240">
        <v>452.04</v>
      </c>
      <c r="Y1459" s="240">
        <v>162.18</v>
      </c>
      <c r="Z1459" s="240">
        <v>141.29</v>
      </c>
      <c r="AA1459" s="248">
        <v>314.10000000000002</v>
      </c>
      <c r="AB1459" s="93"/>
    </row>
    <row r="1460" spans="1:28" ht="19.5" customHeight="1" x14ac:dyDescent="0.15">
      <c r="A1460" s="194"/>
      <c r="B1460" s="197"/>
      <c r="C1460" s="197"/>
      <c r="D1460" s="191"/>
      <c r="E1460" s="189" t="s">
        <v>150</v>
      </c>
      <c r="F1460" s="240">
        <v>3478.2510000000002</v>
      </c>
      <c r="G1460" s="240">
        <v>0</v>
      </c>
      <c r="H1460" s="240">
        <v>2.859</v>
      </c>
      <c r="I1460" s="240">
        <v>5.1989999999999901</v>
      </c>
      <c r="J1460" s="240">
        <v>10.182</v>
      </c>
      <c r="K1460" s="240">
        <v>30.725000000000001</v>
      </c>
      <c r="L1460" s="240">
        <v>13.715999999999999</v>
      </c>
      <c r="M1460" s="240">
        <v>33.381999999999998</v>
      </c>
      <c r="N1460" s="240">
        <v>45.323999999999998</v>
      </c>
      <c r="O1460" s="240">
        <v>34.317999999999998</v>
      </c>
      <c r="P1460" s="240">
        <v>63.753999999999998</v>
      </c>
      <c r="Q1460" s="240">
        <v>169.167</v>
      </c>
      <c r="R1460" s="240">
        <v>377.27199999999999</v>
      </c>
      <c r="S1460" s="240">
        <v>502.73100000000102</v>
      </c>
      <c r="T1460" s="240">
        <v>926.56700000000205</v>
      </c>
      <c r="U1460" s="240">
        <v>646.001000000001</v>
      </c>
      <c r="V1460" s="240">
        <v>327.64100000000002</v>
      </c>
      <c r="W1460" s="240">
        <v>109.13500000000001</v>
      </c>
      <c r="X1460" s="240">
        <v>68.248000000000005</v>
      </c>
      <c r="Y1460" s="240">
        <v>25.224</v>
      </c>
      <c r="Z1460" s="240">
        <v>22.420999999999999</v>
      </c>
      <c r="AA1460" s="248">
        <v>64.385000000000005</v>
      </c>
      <c r="AB1460" s="93"/>
    </row>
    <row r="1461" spans="1:28" ht="19.5" customHeight="1" x14ac:dyDescent="0.15">
      <c r="A1461" s="194"/>
      <c r="B1461" s="198" t="s">
        <v>94</v>
      </c>
      <c r="C1461" s="189"/>
      <c r="D1461" s="189" t="s">
        <v>153</v>
      </c>
      <c r="E1461" s="189" t="s">
        <v>184</v>
      </c>
      <c r="F1461" s="240">
        <v>2246.91</v>
      </c>
      <c r="G1461" s="240">
        <v>0</v>
      </c>
      <c r="H1461" s="240">
        <v>0.3</v>
      </c>
      <c r="I1461" s="240">
        <v>3.33</v>
      </c>
      <c r="J1461" s="240">
        <v>3.16</v>
      </c>
      <c r="K1461" s="240">
        <v>13.85</v>
      </c>
      <c r="L1461" s="240">
        <v>3.67</v>
      </c>
      <c r="M1461" s="240">
        <v>5.35</v>
      </c>
      <c r="N1461" s="240">
        <v>4.46</v>
      </c>
      <c r="O1461" s="240">
        <v>11.55</v>
      </c>
      <c r="P1461" s="240">
        <v>40.53</v>
      </c>
      <c r="Q1461" s="240">
        <v>91.14</v>
      </c>
      <c r="R1461" s="240">
        <v>288.06</v>
      </c>
      <c r="S1461" s="240">
        <v>390.54</v>
      </c>
      <c r="T1461" s="240">
        <v>515.4</v>
      </c>
      <c r="U1461" s="240">
        <v>299.08999999999997</v>
      </c>
      <c r="V1461" s="240">
        <v>278.83</v>
      </c>
      <c r="W1461" s="240">
        <v>104.02</v>
      </c>
      <c r="X1461" s="240">
        <v>19.260000000000002</v>
      </c>
      <c r="Y1461" s="240">
        <v>13.5</v>
      </c>
      <c r="Z1461" s="240">
        <v>14.29</v>
      </c>
      <c r="AA1461" s="252">
        <v>146.58000000000001</v>
      </c>
      <c r="AB1461" s="93"/>
    </row>
    <row r="1462" spans="1:28" ht="19.5" customHeight="1" x14ac:dyDescent="0.15">
      <c r="A1462" s="194"/>
      <c r="B1462" s="198"/>
      <c r="C1462" s="198" t="s">
        <v>10</v>
      </c>
      <c r="D1462" s="198"/>
      <c r="E1462" s="189" t="s">
        <v>150</v>
      </c>
      <c r="F1462" s="240">
        <v>549.75099999999998</v>
      </c>
      <c r="G1462" s="240">
        <v>0</v>
      </c>
      <c r="H1462" s="240">
        <v>0</v>
      </c>
      <c r="I1462" s="240">
        <v>0.17</v>
      </c>
      <c r="J1462" s="240">
        <v>0.19400000000000001</v>
      </c>
      <c r="K1462" s="240">
        <v>1.383</v>
      </c>
      <c r="L1462" s="240">
        <v>0.219</v>
      </c>
      <c r="M1462" s="240">
        <v>0.745</v>
      </c>
      <c r="N1462" s="240">
        <v>0.71399999999999997</v>
      </c>
      <c r="O1462" s="240">
        <v>1.9890000000000001</v>
      </c>
      <c r="P1462" s="240">
        <v>8.0289999999999999</v>
      </c>
      <c r="Q1462" s="240">
        <v>19.960999999999999</v>
      </c>
      <c r="R1462" s="240">
        <v>64.977000000000004</v>
      </c>
      <c r="S1462" s="240">
        <v>93.632999999999996</v>
      </c>
      <c r="T1462" s="240">
        <v>128.73500000000001</v>
      </c>
      <c r="U1462" s="240">
        <v>77.656000000000006</v>
      </c>
      <c r="V1462" s="240">
        <v>72.037000000000006</v>
      </c>
      <c r="W1462" s="240">
        <v>27.03</v>
      </c>
      <c r="X1462" s="240">
        <v>5.016</v>
      </c>
      <c r="Y1462" s="240">
        <v>3.508</v>
      </c>
      <c r="Z1462" s="240">
        <v>3.7469999999999999</v>
      </c>
      <c r="AA1462" s="248">
        <v>40.008000000000003</v>
      </c>
      <c r="AB1462" s="93"/>
    </row>
    <row r="1463" spans="1:28" ht="19.5" customHeight="1" x14ac:dyDescent="0.15">
      <c r="A1463" s="194"/>
      <c r="B1463" s="198"/>
      <c r="C1463" s="198"/>
      <c r="D1463" s="189" t="s">
        <v>157</v>
      </c>
      <c r="E1463" s="189" t="s">
        <v>184</v>
      </c>
      <c r="F1463" s="240">
        <v>1578.71</v>
      </c>
      <c r="G1463" s="240">
        <v>0</v>
      </c>
      <c r="H1463" s="240">
        <v>0</v>
      </c>
      <c r="I1463" s="240">
        <v>0</v>
      </c>
      <c r="J1463" s="240">
        <v>2.21</v>
      </c>
      <c r="K1463" s="240">
        <v>7.77</v>
      </c>
      <c r="L1463" s="240">
        <v>0</v>
      </c>
      <c r="M1463" s="240">
        <v>0</v>
      </c>
      <c r="N1463" s="240">
        <v>0.93</v>
      </c>
      <c r="O1463" s="240">
        <v>4.4000000000000004</v>
      </c>
      <c r="P1463" s="240">
        <v>22.25</v>
      </c>
      <c r="Q1463" s="240">
        <v>48.01</v>
      </c>
      <c r="R1463" s="240">
        <v>201.63</v>
      </c>
      <c r="S1463" s="240">
        <v>295.60000000000002</v>
      </c>
      <c r="T1463" s="240">
        <v>362.86</v>
      </c>
      <c r="U1463" s="240">
        <v>254.52</v>
      </c>
      <c r="V1463" s="240">
        <v>240.84</v>
      </c>
      <c r="W1463" s="240">
        <v>89.98</v>
      </c>
      <c r="X1463" s="240">
        <v>12.02</v>
      </c>
      <c r="Y1463" s="240">
        <v>9.2100000000000009</v>
      </c>
      <c r="Z1463" s="240">
        <v>13.08</v>
      </c>
      <c r="AA1463" s="248">
        <v>13.4</v>
      </c>
      <c r="AB1463" s="93"/>
    </row>
    <row r="1464" spans="1:28" ht="19.5" customHeight="1" x14ac:dyDescent="0.15">
      <c r="A1464" s="194"/>
      <c r="B1464" s="198"/>
      <c r="C1464" s="198"/>
      <c r="D1464" s="198"/>
      <c r="E1464" s="189" t="s">
        <v>150</v>
      </c>
      <c r="F1464" s="240">
        <v>387.24299999999999</v>
      </c>
      <c r="G1464" s="240">
        <v>0</v>
      </c>
      <c r="H1464" s="240">
        <v>0</v>
      </c>
      <c r="I1464" s="240">
        <v>0</v>
      </c>
      <c r="J1464" s="240">
        <v>0.155</v>
      </c>
      <c r="K1464" s="240">
        <v>0.77700000000000002</v>
      </c>
      <c r="L1464" s="240">
        <v>0</v>
      </c>
      <c r="M1464" s="240">
        <v>0</v>
      </c>
      <c r="N1464" s="240">
        <v>0.14899999999999999</v>
      </c>
      <c r="O1464" s="240">
        <v>0.79400000000000004</v>
      </c>
      <c r="P1464" s="240">
        <v>4.4480000000000004</v>
      </c>
      <c r="Q1464" s="240">
        <v>10.47</v>
      </c>
      <c r="R1464" s="240">
        <v>45.094999999999999</v>
      </c>
      <c r="S1464" s="240">
        <v>70.855999999999995</v>
      </c>
      <c r="T1464" s="240">
        <v>90.438000000000102</v>
      </c>
      <c r="U1464" s="240">
        <v>66.093000000000004</v>
      </c>
      <c r="V1464" s="240">
        <v>62.180999999999997</v>
      </c>
      <c r="W1464" s="240">
        <v>23.381</v>
      </c>
      <c r="X1464" s="240">
        <v>3.1269999999999998</v>
      </c>
      <c r="Y1464" s="240">
        <v>2.3940000000000001</v>
      </c>
      <c r="Z1464" s="240">
        <v>3.4020000000000001</v>
      </c>
      <c r="AA1464" s="248">
        <v>3.4830000000000001</v>
      </c>
      <c r="AB1464" s="93"/>
    </row>
    <row r="1465" spans="1:28" ht="19.5" customHeight="1" x14ac:dyDescent="0.15">
      <c r="A1465" s="194"/>
      <c r="B1465" s="198" t="s">
        <v>65</v>
      </c>
      <c r="C1465" s="198" t="s">
        <v>159</v>
      </c>
      <c r="D1465" s="189" t="s">
        <v>160</v>
      </c>
      <c r="E1465" s="189" t="s">
        <v>184</v>
      </c>
      <c r="F1465" s="240">
        <v>520.62</v>
      </c>
      <c r="G1465" s="240">
        <v>0</v>
      </c>
      <c r="H1465" s="240">
        <v>0.3</v>
      </c>
      <c r="I1465" s="240">
        <v>3.33</v>
      </c>
      <c r="J1465" s="240">
        <v>0.49</v>
      </c>
      <c r="K1465" s="240">
        <v>6.08</v>
      </c>
      <c r="L1465" s="240">
        <v>1.28</v>
      </c>
      <c r="M1465" s="240">
        <v>5.35</v>
      </c>
      <c r="N1465" s="240">
        <v>3.53</v>
      </c>
      <c r="O1465" s="240">
        <v>6.09</v>
      </c>
      <c r="P1465" s="240">
        <v>17.600000000000001</v>
      </c>
      <c r="Q1465" s="240">
        <v>43.13</v>
      </c>
      <c r="R1465" s="240">
        <v>86.43</v>
      </c>
      <c r="S1465" s="240">
        <v>94.94</v>
      </c>
      <c r="T1465" s="240">
        <v>139.22</v>
      </c>
      <c r="U1465" s="240">
        <v>44.57</v>
      </c>
      <c r="V1465" s="240">
        <v>37.99</v>
      </c>
      <c r="W1465" s="240">
        <v>14.04</v>
      </c>
      <c r="X1465" s="240">
        <v>6.95</v>
      </c>
      <c r="Y1465" s="240">
        <v>3.02</v>
      </c>
      <c r="Z1465" s="240">
        <v>0.21</v>
      </c>
      <c r="AA1465" s="248">
        <v>6.07</v>
      </c>
      <c r="AB1465" s="93"/>
    </row>
    <row r="1466" spans="1:28" ht="19.5" customHeight="1" x14ac:dyDescent="0.15">
      <c r="A1466" s="194"/>
      <c r="B1466" s="198"/>
      <c r="C1466" s="198"/>
      <c r="D1466" s="198"/>
      <c r="E1466" s="189" t="s">
        <v>150</v>
      </c>
      <c r="F1466" s="240">
        <v>123.11799999999999</v>
      </c>
      <c r="G1466" s="240">
        <v>0</v>
      </c>
      <c r="H1466" s="240">
        <v>0</v>
      </c>
      <c r="I1466" s="240">
        <v>0.17</v>
      </c>
      <c r="J1466" s="240">
        <v>3.4000000000000002E-2</v>
      </c>
      <c r="K1466" s="240">
        <v>0.60599999999999998</v>
      </c>
      <c r="L1466" s="240">
        <v>0.153</v>
      </c>
      <c r="M1466" s="240">
        <v>0.745</v>
      </c>
      <c r="N1466" s="240">
        <v>0.56499999999999995</v>
      </c>
      <c r="O1466" s="240">
        <v>1.085</v>
      </c>
      <c r="P1466" s="240">
        <v>3.5179999999999998</v>
      </c>
      <c r="Q1466" s="240">
        <v>9.4909999999999997</v>
      </c>
      <c r="R1466" s="240">
        <v>19.882000000000001</v>
      </c>
      <c r="S1466" s="240">
        <v>22.777000000000001</v>
      </c>
      <c r="T1466" s="240">
        <v>34.835000000000001</v>
      </c>
      <c r="U1466" s="240">
        <v>11.563000000000001</v>
      </c>
      <c r="V1466" s="240">
        <v>9.8559999999999999</v>
      </c>
      <c r="W1466" s="240">
        <v>3.649</v>
      </c>
      <c r="X1466" s="240">
        <v>1.8049999999999999</v>
      </c>
      <c r="Y1466" s="240">
        <v>0.751</v>
      </c>
      <c r="Z1466" s="240">
        <v>5.5E-2</v>
      </c>
      <c r="AA1466" s="248">
        <v>1.5780000000000001</v>
      </c>
      <c r="AB1466" s="93"/>
    </row>
    <row r="1467" spans="1:28" ht="19.5" customHeight="1" x14ac:dyDescent="0.15">
      <c r="A1467" s="194" t="s">
        <v>85</v>
      </c>
      <c r="B1467" s="198"/>
      <c r="C1467" s="198"/>
      <c r="D1467" s="189" t="s">
        <v>166</v>
      </c>
      <c r="E1467" s="189" t="s">
        <v>184</v>
      </c>
      <c r="F1467" s="240">
        <v>147.58000000000001</v>
      </c>
      <c r="G1467" s="240">
        <v>0</v>
      </c>
      <c r="H1467" s="240">
        <v>0</v>
      </c>
      <c r="I1467" s="240">
        <v>0</v>
      </c>
      <c r="J1467" s="240">
        <v>0.46</v>
      </c>
      <c r="K1467" s="240">
        <v>0</v>
      </c>
      <c r="L1467" s="240">
        <v>2.39</v>
      </c>
      <c r="M1467" s="240">
        <v>0</v>
      </c>
      <c r="N1467" s="240">
        <v>0</v>
      </c>
      <c r="O1467" s="240">
        <v>1.06</v>
      </c>
      <c r="P1467" s="240">
        <v>0.68</v>
      </c>
      <c r="Q1467" s="240">
        <v>0</v>
      </c>
      <c r="R1467" s="240">
        <v>0</v>
      </c>
      <c r="S1467" s="240">
        <v>0</v>
      </c>
      <c r="T1467" s="240">
        <v>13.32</v>
      </c>
      <c r="U1467" s="240">
        <v>0</v>
      </c>
      <c r="V1467" s="240">
        <v>0</v>
      </c>
      <c r="W1467" s="240">
        <v>0</v>
      </c>
      <c r="X1467" s="240">
        <v>0.28999999999999998</v>
      </c>
      <c r="Y1467" s="240">
        <v>1.27</v>
      </c>
      <c r="Z1467" s="240">
        <v>1</v>
      </c>
      <c r="AA1467" s="248">
        <v>127.11</v>
      </c>
      <c r="AB1467" s="93"/>
    </row>
    <row r="1468" spans="1:28" ht="19.5" customHeight="1" x14ac:dyDescent="0.15">
      <c r="A1468" s="194"/>
      <c r="B1468" s="198"/>
      <c r="C1468" s="198" t="s">
        <v>162</v>
      </c>
      <c r="D1468" s="198"/>
      <c r="E1468" s="189" t="s">
        <v>150</v>
      </c>
      <c r="F1468" s="240">
        <v>39.39</v>
      </c>
      <c r="G1468" s="240">
        <v>0</v>
      </c>
      <c r="H1468" s="240">
        <v>0</v>
      </c>
      <c r="I1468" s="240">
        <v>0</v>
      </c>
      <c r="J1468" s="240">
        <v>5.0000000000000001E-3</v>
      </c>
      <c r="K1468" s="240">
        <v>0</v>
      </c>
      <c r="L1468" s="240">
        <v>6.6000000000000003E-2</v>
      </c>
      <c r="M1468" s="240">
        <v>0</v>
      </c>
      <c r="N1468" s="240">
        <v>0</v>
      </c>
      <c r="O1468" s="240">
        <v>0.11</v>
      </c>
      <c r="P1468" s="240">
        <v>6.3E-2</v>
      </c>
      <c r="Q1468" s="240">
        <v>0</v>
      </c>
      <c r="R1468" s="240">
        <v>0</v>
      </c>
      <c r="S1468" s="240">
        <v>0</v>
      </c>
      <c r="T1468" s="240">
        <v>3.4620000000000002</v>
      </c>
      <c r="U1468" s="240">
        <v>0</v>
      </c>
      <c r="V1468" s="240">
        <v>0</v>
      </c>
      <c r="W1468" s="240">
        <v>0</v>
      </c>
      <c r="X1468" s="240">
        <v>8.4000000000000005E-2</v>
      </c>
      <c r="Y1468" s="240">
        <v>0.36299999999999999</v>
      </c>
      <c r="Z1468" s="240">
        <v>0.28999999999999998</v>
      </c>
      <c r="AA1468" s="248">
        <v>34.947000000000003</v>
      </c>
      <c r="AB1468" s="93"/>
    </row>
    <row r="1469" spans="1:28" ht="19.5" customHeight="1" x14ac:dyDescent="0.15">
      <c r="A1469" s="194"/>
      <c r="B1469" s="198" t="s">
        <v>20</v>
      </c>
      <c r="C1469" s="198"/>
      <c r="D1469" s="189" t="s">
        <v>164</v>
      </c>
      <c r="E1469" s="189" t="s">
        <v>184</v>
      </c>
      <c r="F1469" s="240">
        <v>0</v>
      </c>
      <c r="G1469" s="240">
        <v>0</v>
      </c>
      <c r="H1469" s="240">
        <v>0</v>
      </c>
      <c r="I1469" s="240">
        <v>0</v>
      </c>
      <c r="J1469" s="240">
        <v>0</v>
      </c>
      <c r="K1469" s="240">
        <v>0</v>
      </c>
      <c r="L1469" s="240">
        <v>0</v>
      </c>
      <c r="M1469" s="240">
        <v>0</v>
      </c>
      <c r="N1469" s="240">
        <v>0</v>
      </c>
      <c r="O1469" s="240">
        <v>0</v>
      </c>
      <c r="P1469" s="240">
        <v>0</v>
      </c>
      <c r="Q1469" s="240">
        <v>0</v>
      </c>
      <c r="R1469" s="240">
        <v>0</v>
      </c>
      <c r="S1469" s="240">
        <v>0</v>
      </c>
      <c r="T1469" s="240">
        <v>0</v>
      </c>
      <c r="U1469" s="240">
        <v>0</v>
      </c>
      <c r="V1469" s="240">
        <v>0</v>
      </c>
      <c r="W1469" s="240">
        <v>0</v>
      </c>
      <c r="X1469" s="240">
        <v>0</v>
      </c>
      <c r="Y1469" s="240">
        <v>0</v>
      </c>
      <c r="Z1469" s="240">
        <v>0</v>
      </c>
      <c r="AA1469" s="248">
        <v>0</v>
      </c>
      <c r="AB1469" s="93"/>
    </row>
    <row r="1470" spans="1:28" ht="19.5" customHeight="1" x14ac:dyDescent="0.15">
      <c r="A1470" s="194"/>
      <c r="B1470" s="198"/>
      <c r="C1470" s="198"/>
      <c r="D1470" s="198"/>
      <c r="E1470" s="189" t="s">
        <v>150</v>
      </c>
      <c r="F1470" s="240">
        <v>0</v>
      </c>
      <c r="G1470" s="240">
        <v>0</v>
      </c>
      <c r="H1470" s="240">
        <v>0</v>
      </c>
      <c r="I1470" s="240">
        <v>0</v>
      </c>
      <c r="J1470" s="240">
        <v>0</v>
      </c>
      <c r="K1470" s="240">
        <v>0</v>
      </c>
      <c r="L1470" s="240">
        <v>0</v>
      </c>
      <c r="M1470" s="240">
        <v>0</v>
      </c>
      <c r="N1470" s="240">
        <v>0</v>
      </c>
      <c r="O1470" s="240">
        <v>0</v>
      </c>
      <c r="P1470" s="240">
        <v>0</v>
      </c>
      <c r="Q1470" s="240">
        <v>0</v>
      </c>
      <c r="R1470" s="240">
        <v>0</v>
      </c>
      <c r="S1470" s="240">
        <v>0</v>
      </c>
      <c r="T1470" s="240">
        <v>0</v>
      </c>
      <c r="U1470" s="240">
        <v>0</v>
      </c>
      <c r="V1470" s="240">
        <v>0</v>
      </c>
      <c r="W1470" s="240">
        <v>0</v>
      </c>
      <c r="X1470" s="240">
        <v>0</v>
      </c>
      <c r="Y1470" s="240">
        <v>0</v>
      </c>
      <c r="Z1470" s="240">
        <v>0</v>
      </c>
      <c r="AA1470" s="248">
        <v>0</v>
      </c>
      <c r="AB1470" s="93"/>
    </row>
    <row r="1471" spans="1:28" ht="19.5" customHeight="1" x14ac:dyDescent="0.15">
      <c r="A1471" s="194"/>
      <c r="B1471" s="197"/>
      <c r="C1471" s="193" t="s">
        <v>165</v>
      </c>
      <c r="D1471" s="188"/>
      <c r="E1471" s="189" t="s">
        <v>184</v>
      </c>
      <c r="F1471" s="240">
        <v>21337.7</v>
      </c>
      <c r="G1471" s="240">
        <v>67.16</v>
      </c>
      <c r="H1471" s="240">
        <v>284.14</v>
      </c>
      <c r="I1471" s="240">
        <v>198.44</v>
      </c>
      <c r="J1471" s="240">
        <v>197.43</v>
      </c>
      <c r="K1471" s="240">
        <v>418.74</v>
      </c>
      <c r="L1471" s="240">
        <v>149.79</v>
      </c>
      <c r="M1471" s="240">
        <v>326.38</v>
      </c>
      <c r="N1471" s="240">
        <v>414.14</v>
      </c>
      <c r="O1471" s="240">
        <v>270.32</v>
      </c>
      <c r="P1471" s="240">
        <v>434.05</v>
      </c>
      <c r="Q1471" s="240">
        <v>1067.04</v>
      </c>
      <c r="R1471" s="240">
        <v>2157.67</v>
      </c>
      <c r="S1471" s="240">
        <v>2828.06</v>
      </c>
      <c r="T1471" s="240">
        <v>5466.76</v>
      </c>
      <c r="U1471" s="240">
        <v>3871.73</v>
      </c>
      <c r="V1471" s="240">
        <v>1750.94</v>
      </c>
      <c r="W1471" s="240">
        <v>558.92999999999995</v>
      </c>
      <c r="X1471" s="240">
        <v>432.78</v>
      </c>
      <c r="Y1471" s="240">
        <v>148.68</v>
      </c>
      <c r="Z1471" s="240">
        <v>127</v>
      </c>
      <c r="AA1471" s="248">
        <v>167.52</v>
      </c>
      <c r="AB1471" s="93"/>
    </row>
    <row r="1472" spans="1:28" ht="19.5" customHeight="1" thickBot="1" x14ac:dyDescent="0.2">
      <c r="A1472" s="199"/>
      <c r="B1472" s="200"/>
      <c r="C1472" s="200"/>
      <c r="D1472" s="201"/>
      <c r="E1472" s="202" t="s">
        <v>150</v>
      </c>
      <c r="F1472" s="240">
        <v>2928.5</v>
      </c>
      <c r="G1472" s="251">
        <v>0</v>
      </c>
      <c r="H1472" s="250">
        <v>2.859</v>
      </c>
      <c r="I1472" s="250">
        <v>5.0289999999999901</v>
      </c>
      <c r="J1472" s="250">
        <v>9.9879999999999907</v>
      </c>
      <c r="K1472" s="250">
        <v>29.341999999999999</v>
      </c>
      <c r="L1472" s="250">
        <v>13.497</v>
      </c>
      <c r="M1472" s="250">
        <v>32.637</v>
      </c>
      <c r="N1472" s="250">
        <v>44.61</v>
      </c>
      <c r="O1472" s="250">
        <v>32.329000000000001</v>
      </c>
      <c r="P1472" s="250">
        <v>55.725000000000001</v>
      </c>
      <c r="Q1472" s="250">
        <v>149.20599999999999</v>
      </c>
      <c r="R1472" s="250">
        <v>312.29500000000002</v>
      </c>
      <c r="S1472" s="250">
        <v>409.09800000000098</v>
      </c>
      <c r="T1472" s="250">
        <v>797.83200000000102</v>
      </c>
      <c r="U1472" s="250">
        <v>568.34500000000105</v>
      </c>
      <c r="V1472" s="250">
        <v>255.60400000000001</v>
      </c>
      <c r="W1472" s="250">
        <v>82.105000000000004</v>
      </c>
      <c r="X1472" s="250">
        <v>63.231999999999999</v>
      </c>
      <c r="Y1472" s="250">
        <v>21.716000000000001</v>
      </c>
      <c r="Z1472" s="250">
        <v>18.673999999999999</v>
      </c>
      <c r="AA1472" s="249">
        <v>24.376999999999999</v>
      </c>
      <c r="AB1472" s="93"/>
    </row>
    <row r="1473" spans="1:28" ht="19.5" customHeight="1" x14ac:dyDescent="0.15">
      <c r="A1473" s="391" t="s">
        <v>119</v>
      </c>
      <c r="B1473" s="394" t="s">
        <v>120</v>
      </c>
      <c r="C1473" s="395"/>
      <c r="D1473" s="396"/>
      <c r="E1473" s="198" t="s">
        <v>184</v>
      </c>
      <c r="F1473" s="248">
        <v>790.22</v>
      </c>
    </row>
    <row r="1474" spans="1:28" ht="19.5" customHeight="1" x14ac:dyDescent="0.15">
      <c r="A1474" s="392"/>
      <c r="B1474" s="397" t="s">
        <v>206</v>
      </c>
      <c r="C1474" s="398"/>
      <c r="D1474" s="399"/>
      <c r="E1474" s="189" t="s">
        <v>184</v>
      </c>
      <c r="F1474" s="248">
        <v>466.08</v>
      </c>
    </row>
    <row r="1475" spans="1:28" ht="19.5" customHeight="1" x14ac:dyDescent="0.15">
      <c r="A1475" s="393"/>
      <c r="B1475" s="397" t="s">
        <v>207</v>
      </c>
      <c r="C1475" s="398"/>
      <c r="D1475" s="399"/>
      <c r="E1475" s="189" t="s">
        <v>184</v>
      </c>
      <c r="F1475" s="248">
        <v>324.14</v>
      </c>
    </row>
    <row r="1476" spans="1:28" ht="19.5" customHeight="1" thickBot="1" x14ac:dyDescent="0.2">
      <c r="A1476" s="400" t="s">
        <v>205</v>
      </c>
      <c r="B1476" s="401"/>
      <c r="C1476" s="401"/>
      <c r="D1476" s="402"/>
      <c r="E1476" s="203" t="s">
        <v>184</v>
      </c>
      <c r="F1476" s="247">
        <v>0.65</v>
      </c>
    </row>
    <row r="1478" spans="1:28" ht="19.5" customHeight="1" x14ac:dyDescent="0.15">
      <c r="A1478" s="88" t="s">
        <v>387</v>
      </c>
      <c r="F1478" s="261" t="s">
        <v>510</v>
      </c>
    </row>
    <row r="1479" spans="1:28" ht="19.5" customHeight="1" thickBot="1" x14ac:dyDescent="0.2">
      <c r="A1479" s="388" t="s">
        <v>28</v>
      </c>
      <c r="B1479" s="390"/>
      <c r="C1479" s="390"/>
      <c r="D1479" s="390"/>
      <c r="E1479" s="390"/>
      <c r="F1479" s="390"/>
      <c r="G1479" s="390"/>
      <c r="H1479" s="390"/>
      <c r="I1479" s="390"/>
      <c r="J1479" s="390"/>
      <c r="K1479" s="390"/>
      <c r="L1479" s="390"/>
      <c r="M1479" s="390"/>
      <c r="N1479" s="390"/>
      <c r="O1479" s="390"/>
      <c r="P1479" s="390"/>
      <c r="Q1479" s="390"/>
      <c r="R1479" s="390"/>
      <c r="S1479" s="390"/>
      <c r="T1479" s="390"/>
      <c r="U1479" s="390"/>
      <c r="V1479" s="390"/>
      <c r="W1479" s="390"/>
      <c r="X1479" s="390"/>
      <c r="Y1479" s="390"/>
      <c r="Z1479" s="390"/>
      <c r="AA1479" s="390"/>
    </row>
    <row r="1480" spans="1:28" ht="19.5" customHeight="1" x14ac:dyDescent="0.15">
      <c r="A1480" s="185" t="s">
        <v>180</v>
      </c>
      <c r="B1480" s="186"/>
      <c r="C1480" s="186"/>
      <c r="D1480" s="186"/>
      <c r="E1480" s="186"/>
      <c r="F1480" s="90" t="s">
        <v>181</v>
      </c>
      <c r="G1480" s="91"/>
      <c r="H1480" s="91"/>
      <c r="I1480" s="91"/>
      <c r="J1480" s="91"/>
      <c r="K1480" s="91"/>
      <c r="L1480" s="91"/>
      <c r="M1480" s="91"/>
      <c r="N1480" s="91"/>
      <c r="O1480" s="91"/>
      <c r="P1480" s="91"/>
      <c r="Q1480" s="260"/>
      <c r="R1480" s="92"/>
      <c r="S1480" s="91"/>
      <c r="T1480" s="91"/>
      <c r="U1480" s="91"/>
      <c r="V1480" s="91"/>
      <c r="W1480" s="91"/>
      <c r="X1480" s="91"/>
      <c r="Y1480" s="91"/>
      <c r="Z1480" s="91"/>
      <c r="AA1480" s="259" t="s">
        <v>182</v>
      </c>
      <c r="AB1480" s="93"/>
    </row>
    <row r="1481" spans="1:28" ht="19.5" customHeight="1" x14ac:dyDescent="0.15">
      <c r="A1481" s="187" t="s">
        <v>183</v>
      </c>
      <c r="B1481" s="188"/>
      <c r="C1481" s="188"/>
      <c r="D1481" s="188"/>
      <c r="E1481" s="189" t="s">
        <v>184</v>
      </c>
      <c r="F1481" s="240">
        <v>27389.37</v>
      </c>
      <c r="G1481" s="256" t="s">
        <v>185</v>
      </c>
      <c r="H1481" s="256" t="s">
        <v>186</v>
      </c>
      <c r="I1481" s="256" t="s">
        <v>187</v>
      </c>
      <c r="J1481" s="256" t="s">
        <v>188</v>
      </c>
      <c r="K1481" s="256" t="s">
        <v>228</v>
      </c>
      <c r="L1481" s="256" t="s">
        <v>229</v>
      </c>
      <c r="M1481" s="256" t="s">
        <v>230</v>
      </c>
      <c r="N1481" s="256" t="s">
        <v>231</v>
      </c>
      <c r="O1481" s="256" t="s">
        <v>232</v>
      </c>
      <c r="P1481" s="256" t="s">
        <v>233</v>
      </c>
      <c r="Q1481" s="258" t="s">
        <v>234</v>
      </c>
      <c r="R1481" s="257" t="s">
        <v>235</v>
      </c>
      <c r="S1481" s="256" t="s">
        <v>236</v>
      </c>
      <c r="T1481" s="256" t="s">
        <v>237</v>
      </c>
      <c r="U1481" s="256" t="s">
        <v>238</v>
      </c>
      <c r="V1481" s="256" t="s">
        <v>239</v>
      </c>
      <c r="W1481" s="256" t="s">
        <v>42</v>
      </c>
      <c r="X1481" s="256" t="s">
        <v>147</v>
      </c>
      <c r="Y1481" s="256" t="s">
        <v>148</v>
      </c>
      <c r="Z1481" s="256" t="s">
        <v>149</v>
      </c>
      <c r="AA1481" s="253"/>
      <c r="AB1481" s="93"/>
    </row>
    <row r="1482" spans="1:28" ht="19.5" customHeight="1" x14ac:dyDescent="0.15">
      <c r="A1482" s="190"/>
      <c r="B1482" s="191"/>
      <c r="C1482" s="191"/>
      <c r="D1482" s="191"/>
      <c r="E1482" s="189" t="s">
        <v>150</v>
      </c>
      <c r="F1482" s="240">
        <v>6570.402</v>
      </c>
      <c r="G1482" s="254"/>
      <c r="H1482" s="254"/>
      <c r="I1482" s="254"/>
      <c r="J1482" s="254"/>
      <c r="K1482" s="254"/>
      <c r="L1482" s="254"/>
      <c r="M1482" s="254"/>
      <c r="N1482" s="254"/>
      <c r="O1482" s="254"/>
      <c r="P1482" s="254"/>
      <c r="Q1482" s="255"/>
      <c r="R1482" s="94"/>
      <c r="S1482" s="254"/>
      <c r="T1482" s="254"/>
      <c r="U1482" s="254"/>
      <c r="V1482" s="254"/>
      <c r="W1482" s="254"/>
      <c r="X1482" s="254"/>
      <c r="Y1482" s="254"/>
      <c r="Z1482" s="254"/>
      <c r="AA1482" s="253" t="s">
        <v>151</v>
      </c>
      <c r="AB1482" s="93"/>
    </row>
    <row r="1483" spans="1:28" ht="19.5" customHeight="1" x14ac:dyDescent="0.15">
      <c r="A1483" s="192"/>
      <c r="B1483" s="193" t="s">
        <v>152</v>
      </c>
      <c r="C1483" s="188"/>
      <c r="D1483" s="188"/>
      <c r="E1483" s="189" t="s">
        <v>184</v>
      </c>
      <c r="F1483" s="240">
        <v>26906.55</v>
      </c>
      <c r="G1483" s="240">
        <v>88.5</v>
      </c>
      <c r="H1483" s="240">
        <v>279.05</v>
      </c>
      <c r="I1483" s="240">
        <v>209.76</v>
      </c>
      <c r="J1483" s="240">
        <v>277</v>
      </c>
      <c r="K1483" s="240">
        <v>550.1</v>
      </c>
      <c r="L1483" s="240">
        <v>628.84</v>
      </c>
      <c r="M1483" s="240">
        <v>697.92</v>
      </c>
      <c r="N1483" s="240">
        <v>954.93</v>
      </c>
      <c r="O1483" s="240">
        <v>1218.98</v>
      </c>
      <c r="P1483" s="240">
        <v>2422.85</v>
      </c>
      <c r="Q1483" s="240">
        <v>3034.37</v>
      </c>
      <c r="R1483" s="240">
        <v>3838.32</v>
      </c>
      <c r="S1483" s="240">
        <v>3354.05</v>
      </c>
      <c r="T1483" s="240">
        <v>4213.7299999999996</v>
      </c>
      <c r="U1483" s="240">
        <v>2488.6</v>
      </c>
      <c r="V1483" s="240">
        <v>1278.19</v>
      </c>
      <c r="W1483" s="240">
        <v>555.85</v>
      </c>
      <c r="X1483" s="240">
        <v>488.14</v>
      </c>
      <c r="Y1483" s="240">
        <v>56.31</v>
      </c>
      <c r="Z1483" s="240">
        <v>140.72</v>
      </c>
      <c r="AA1483" s="248">
        <v>130.34</v>
      </c>
      <c r="AB1483" s="93"/>
    </row>
    <row r="1484" spans="1:28" ht="19.5" customHeight="1" x14ac:dyDescent="0.15">
      <c r="A1484" s="194"/>
      <c r="B1484" s="195"/>
      <c r="C1484" s="191"/>
      <c r="D1484" s="191"/>
      <c r="E1484" s="189" t="s">
        <v>150</v>
      </c>
      <c r="F1484" s="240">
        <v>6570.402</v>
      </c>
      <c r="G1484" s="240">
        <v>0</v>
      </c>
      <c r="H1484" s="240">
        <v>2.4</v>
      </c>
      <c r="I1484" s="240">
        <v>5.6709999999999896</v>
      </c>
      <c r="J1484" s="240">
        <v>16.216000000000001</v>
      </c>
      <c r="K1484" s="240">
        <v>50.503</v>
      </c>
      <c r="L1484" s="240">
        <v>112.29300000000001</v>
      </c>
      <c r="M1484" s="240">
        <v>148.643</v>
      </c>
      <c r="N1484" s="240">
        <v>242.67099999999999</v>
      </c>
      <c r="O1484" s="240">
        <v>355.50900000000001</v>
      </c>
      <c r="P1484" s="240">
        <v>748.72300000000098</v>
      </c>
      <c r="Q1484" s="240">
        <v>939.62800000000004</v>
      </c>
      <c r="R1484" s="240">
        <v>1077.0999999999999</v>
      </c>
      <c r="S1484" s="240">
        <v>837.63800000000003</v>
      </c>
      <c r="T1484" s="240">
        <v>918.22000000000105</v>
      </c>
      <c r="U1484" s="240">
        <v>524.40599999999995</v>
      </c>
      <c r="V1484" s="240">
        <v>279.05900000000003</v>
      </c>
      <c r="W1484" s="240">
        <v>131.148</v>
      </c>
      <c r="X1484" s="240">
        <v>106.203</v>
      </c>
      <c r="Y1484" s="240">
        <v>17.164999999999999</v>
      </c>
      <c r="Z1484" s="240">
        <v>30.713000000000001</v>
      </c>
      <c r="AA1484" s="248">
        <v>26.492999999999999</v>
      </c>
      <c r="AB1484" s="93"/>
    </row>
    <row r="1485" spans="1:28" ht="19.5" customHeight="1" x14ac:dyDescent="0.15">
      <c r="A1485" s="194"/>
      <c r="B1485" s="196"/>
      <c r="C1485" s="193" t="s">
        <v>152</v>
      </c>
      <c r="D1485" s="188"/>
      <c r="E1485" s="189" t="s">
        <v>184</v>
      </c>
      <c r="F1485" s="240">
        <v>14586.57</v>
      </c>
      <c r="G1485" s="240">
        <v>24.41</v>
      </c>
      <c r="H1485" s="240">
        <v>41.93</v>
      </c>
      <c r="I1485" s="240">
        <v>67.89</v>
      </c>
      <c r="J1485" s="240">
        <v>133.08000000000001</v>
      </c>
      <c r="K1485" s="240">
        <v>201.23</v>
      </c>
      <c r="L1485" s="240">
        <v>567.29999999999995</v>
      </c>
      <c r="M1485" s="240">
        <v>534.77</v>
      </c>
      <c r="N1485" s="240">
        <v>783.23</v>
      </c>
      <c r="O1485" s="240">
        <v>1084.48</v>
      </c>
      <c r="P1485" s="240">
        <v>2151.39</v>
      </c>
      <c r="Q1485" s="240">
        <v>2477.54</v>
      </c>
      <c r="R1485" s="240">
        <v>2435.16</v>
      </c>
      <c r="S1485" s="240">
        <v>1529.08</v>
      </c>
      <c r="T1485" s="240">
        <v>1192.3599999999999</v>
      </c>
      <c r="U1485" s="240">
        <v>589.13</v>
      </c>
      <c r="V1485" s="240">
        <v>335.55</v>
      </c>
      <c r="W1485" s="240">
        <v>198.57</v>
      </c>
      <c r="X1485" s="240">
        <v>142.44999999999999</v>
      </c>
      <c r="Y1485" s="240">
        <v>32.380000000000003</v>
      </c>
      <c r="Z1485" s="240">
        <v>36.869999999999997</v>
      </c>
      <c r="AA1485" s="248">
        <v>27.77</v>
      </c>
      <c r="AB1485" s="93"/>
    </row>
    <row r="1486" spans="1:28" ht="19.5" customHeight="1" x14ac:dyDescent="0.15">
      <c r="A1486" s="194"/>
      <c r="B1486" s="197"/>
      <c r="C1486" s="197"/>
      <c r="D1486" s="191"/>
      <c r="E1486" s="189" t="s">
        <v>150</v>
      </c>
      <c r="F1486" s="240">
        <v>4804.2380000000003</v>
      </c>
      <c r="G1486" s="240">
        <v>0</v>
      </c>
      <c r="H1486" s="240">
        <v>1.0999999999999999E-2</v>
      </c>
      <c r="I1486" s="240">
        <v>2.073</v>
      </c>
      <c r="J1486" s="240">
        <v>8.8960000000000008</v>
      </c>
      <c r="K1486" s="240">
        <v>26.033999999999999</v>
      </c>
      <c r="L1486" s="240">
        <v>106.745</v>
      </c>
      <c r="M1486" s="240">
        <v>132.33199999999999</v>
      </c>
      <c r="N1486" s="240">
        <v>224.708</v>
      </c>
      <c r="O1486" s="240">
        <v>339.37799999999999</v>
      </c>
      <c r="P1486" s="240">
        <v>712.92500000000098</v>
      </c>
      <c r="Q1486" s="240">
        <v>859.26800000000003</v>
      </c>
      <c r="R1486" s="240">
        <v>862.89300000000003</v>
      </c>
      <c r="S1486" s="240">
        <v>550.24</v>
      </c>
      <c r="T1486" s="240">
        <v>446.55200000000002</v>
      </c>
      <c r="U1486" s="240">
        <v>231.12200000000001</v>
      </c>
      <c r="V1486" s="240">
        <v>131.79400000000001</v>
      </c>
      <c r="W1486" s="240">
        <v>76.227000000000004</v>
      </c>
      <c r="X1486" s="240">
        <v>54.948999999999998</v>
      </c>
      <c r="Y1486" s="240">
        <v>13.243</v>
      </c>
      <c r="Z1486" s="240">
        <v>15.135999999999999</v>
      </c>
      <c r="AA1486" s="248">
        <v>9.7119999999999997</v>
      </c>
      <c r="AB1486" s="93"/>
    </row>
    <row r="1487" spans="1:28" ht="19.5" customHeight="1" x14ac:dyDescent="0.15">
      <c r="A1487" s="194"/>
      <c r="B1487" s="198"/>
      <c r="C1487" s="189"/>
      <c r="D1487" s="189" t="s">
        <v>153</v>
      </c>
      <c r="E1487" s="189" t="s">
        <v>184</v>
      </c>
      <c r="F1487" s="240">
        <v>14465.11</v>
      </c>
      <c r="G1487" s="240">
        <v>19.47</v>
      </c>
      <c r="H1487" s="240">
        <v>33.840000000000003</v>
      </c>
      <c r="I1487" s="240">
        <v>62.32</v>
      </c>
      <c r="J1487" s="240">
        <v>128.97999999999999</v>
      </c>
      <c r="K1487" s="240">
        <v>196.73</v>
      </c>
      <c r="L1487" s="240">
        <v>548.22</v>
      </c>
      <c r="M1487" s="240">
        <v>530.76</v>
      </c>
      <c r="N1487" s="240">
        <v>771.99</v>
      </c>
      <c r="O1487" s="240">
        <v>1076.56</v>
      </c>
      <c r="P1487" s="240">
        <v>2150.19</v>
      </c>
      <c r="Q1487" s="240">
        <v>2469.89</v>
      </c>
      <c r="R1487" s="240">
        <v>2432.61</v>
      </c>
      <c r="S1487" s="240">
        <v>1525.94</v>
      </c>
      <c r="T1487" s="240">
        <v>1182.76</v>
      </c>
      <c r="U1487" s="240">
        <v>577.72</v>
      </c>
      <c r="V1487" s="240">
        <v>334.85</v>
      </c>
      <c r="W1487" s="240">
        <v>183.29</v>
      </c>
      <c r="X1487" s="240">
        <v>141.97</v>
      </c>
      <c r="Y1487" s="240">
        <v>32.380000000000003</v>
      </c>
      <c r="Z1487" s="240">
        <v>36.869999999999997</v>
      </c>
      <c r="AA1487" s="248">
        <v>27.77</v>
      </c>
      <c r="AB1487" s="93"/>
    </row>
    <row r="1488" spans="1:28" ht="19.5" customHeight="1" x14ac:dyDescent="0.15">
      <c r="A1488" s="194"/>
      <c r="B1488" s="198" t="s">
        <v>154</v>
      </c>
      <c r="C1488" s="198"/>
      <c r="D1488" s="198"/>
      <c r="E1488" s="189" t="s">
        <v>150</v>
      </c>
      <c r="F1488" s="240">
        <v>4791.6260000000002</v>
      </c>
      <c r="G1488" s="240">
        <v>0</v>
      </c>
      <c r="H1488" s="240">
        <v>0</v>
      </c>
      <c r="I1488" s="240">
        <v>1.982</v>
      </c>
      <c r="J1488" s="240">
        <v>8.69</v>
      </c>
      <c r="K1488" s="240">
        <v>25.716999999999999</v>
      </c>
      <c r="L1488" s="240">
        <v>104.98099999999999</v>
      </c>
      <c r="M1488" s="240">
        <v>131.899</v>
      </c>
      <c r="N1488" s="240">
        <v>223.126</v>
      </c>
      <c r="O1488" s="240">
        <v>337.56900000000002</v>
      </c>
      <c r="P1488" s="240">
        <v>712.63200000000097</v>
      </c>
      <c r="Q1488" s="240">
        <v>858.41700000000003</v>
      </c>
      <c r="R1488" s="240">
        <v>862.36699999999996</v>
      </c>
      <c r="S1488" s="240">
        <v>549.899</v>
      </c>
      <c r="T1488" s="240">
        <v>445.41399999999999</v>
      </c>
      <c r="U1488" s="240">
        <v>229.58600000000001</v>
      </c>
      <c r="V1488" s="240">
        <v>131.72200000000001</v>
      </c>
      <c r="W1488" s="240">
        <v>74.656000000000006</v>
      </c>
      <c r="X1488" s="240">
        <v>54.878</v>
      </c>
      <c r="Y1488" s="240">
        <v>13.243</v>
      </c>
      <c r="Z1488" s="240">
        <v>15.135999999999999</v>
      </c>
      <c r="AA1488" s="248">
        <v>9.7119999999999997</v>
      </c>
      <c r="AB1488" s="93"/>
    </row>
    <row r="1489" spans="1:28" ht="19.5" customHeight="1" x14ac:dyDescent="0.15">
      <c r="A1489" s="194" t="s">
        <v>155</v>
      </c>
      <c r="B1489" s="198"/>
      <c r="C1489" s="198" t="s">
        <v>10</v>
      </c>
      <c r="D1489" s="189" t="s">
        <v>156</v>
      </c>
      <c r="E1489" s="189" t="s">
        <v>184</v>
      </c>
      <c r="F1489" s="240">
        <v>12512.48</v>
      </c>
      <c r="G1489" s="240">
        <v>8.44</v>
      </c>
      <c r="H1489" s="240">
        <v>15.45</v>
      </c>
      <c r="I1489" s="240">
        <v>22.68</v>
      </c>
      <c r="J1489" s="240">
        <v>62.74</v>
      </c>
      <c r="K1489" s="240">
        <v>142.65</v>
      </c>
      <c r="L1489" s="240">
        <v>487.24</v>
      </c>
      <c r="M1489" s="240">
        <v>523.04</v>
      </c>
      <c r="N1489" s="240">
        <v>766.73</v>
      </c>
      <c r="O1489" s="240">
        <v>1020.42</v>
      </c>
      <c r="P1489" s="240">
        <v>2035.57</v>
      </c>
      <c r="Q1489" s="240">
        <v>2091.3000000000002</v>
      </c>
      <c r="R1489" s="240">
        <v>1978.95</v>
      </c>
      <c r="S1489" s="240">
        <v>1164.18</v>
      </c>
      <c r="T1489" s="240">
        <v>983.65</v>
      </c>
      <c r="U1489" s="240">
        <v>527.08000000000004</v>
      </c>
      <c r="V1489" s="240">
        <v>301.49</v>
      </c>
      <c r="W1489" s="240">
        <v>182.28</v>
      </c>
      <c r="X1489" s="240">
        <v>112.57</v>
      </c>
      <c r="Y1489" s="240">
        <v>32.17</v>
      </c>
      <c r="Z1489" s="240">
        <v>36.869999999999997</v>
      </c>
      <c r="AA1489" s="248">
        <v>16.98</v>
      </c>
      <c r="AB1489" s="93"/>
    </row>
    <row r="1490" spans="1:28" ht="19.5" customHeight="1" x14ac:dyDescent="0.15">
      <c r="A1490" s="194"/>
      <c r="B1490" s="198"/>
      <c r="C1490" s="198"/>
      <c r="D1490" s="198"/>
      <c r="E1490" s="189" t="s">
        <v>150</v>
      </c>
      <c r="F1490" s="240">
        <v>4362.1819999999998</v>
      </c>
      <c r="G1490" s="240">
        <v>0</v>
      </c>
      <c r="H1490" s="240">
        <v>0</v>
      </c>
      <c r="I1490" s="240">
        <v>1.5720000000000001</v>
      </c>
      <c r="J1490" s="240">
        <v>7.5339999999999998</v>
      </c>
      <c r="K1490" s="240">
        <v>24.257999999999999</v>
      </c>
      <c r="L1490" s="240">
        <v>102.37</v>
      </c>
      <c r="M1490" s="240">
        <v>130.87299999999999</v>
      </c>
      <c r="N1490" s="240">
        <v>222.273</v>
      </c>
      <c r="O1490" s="240">
        <v>325.93099999999998</v>
      </c>
      <c r="P1490" s="240">
        <v>689.11699999999996</v>
      </c>
      <c r="Q1490" s="240">
        <v>770.26300000000003</v>
      </c>
      <c r="R1490" s="240">
        <v>748.928</v>
      </c>
      <c r="S1490" s="240">
        <v>452.56200000000001</v>
      </c>
      <c r="T1490" s="240">
        <v>392.45499999999998</v>
      </c>
      <c r="U1490" s="240">
        <v>215.828</v>
      </c>
      <c r="V1490" s="240">
        <v>122.863</v>
      </c>
      <c r="W1490" s="240">
        <v>74.385000000000005</v>
      </c>
      <c r="X1490" s="240">
        <v>46.076999999999998</v>
      </c>
      <c r="Y1490" s="240">
        <v>13.19</v>
      </c>
      <c r="Z1490" s="240">
        <v>15.135999999999999</v>
      </c>
      <c r="AA1490" s="248">
        <v>6.5670000000000002</v>
      </c>
      <c r="AB1490" s="93"/>
    </row>
    <row r="1491" spans="1:28" ht="19.5" customHeight="1" x14ac:dyDescent="0.15">
      <c r="A1491" s="194"/>
      <c r="B1491" s="198"/>
      <c r="C1491" s="198"/>
      <c r="D1491" s="189" t="s">
        <v>157</v>
      </c>
      <c r="E1491" s="189" t="s">
        <v>184</v>
      </c>
      <c r="F1491" s="240">
        <v>862.02</v>
      </c>
      <c r="G1491" s="240">
        <v>0</v>
      </c>
      <c r="H1491" s="240">
        <v>0</v>
      </c>
      <c r="I1491" s="240">
        <v>0</v>
      </c>
      <c r="J1491" s="240">
        <v>0</v>
      </c>
      <c r="K1491" s="240">
        <v>0.57999999999999996</v>
      </c>
      <c r="L1491" s="240">
        <v>1.84</v>
      </c>
      <c r="M1491" s="240">
        <v>2.7</v>
      </c>
      <c r="N1491" s="240">
        <v>1.05</v>
      </c>
      <c r="O1491" s="240">
        <v>25.58</v>
      </c>
      <c r="P1491" s="240">
        <v>101.36</v>
      </c>
      <c r="Q1491" s="240">
        <v>256.13</v>
      </c>
      <c r="R1491" s="240">
        <v>217.69</v>
      </c>
      <c r="S1491" s="240">
        <v>86.44</v>
      </c>
      <c r="T1491" s="240">
        <v>106.05</v>
      </c>
      <c r="U1491" s="240">
        <v>35.270000000000003</v>
      </c>
      <c r="V1491" s="240">
        <v>25.82</v>
      </c>
      <c r="W1491" s="240">
        <v>0.82</v>
      </c>
      <c r="X1491" s="240">
        <v>0.48</v>
      </c>
      <c r="Y1491" s="240">
        <v>0.21</v>
      </c>
      <c r="Z1491" s="240">
        <v>0</v>
      </c>
      <c r="AA1491" s="248">
        <v>0</v>
      </c>
      <c r="AB1491" s="93"/>
    </row>
    <row r="1492" spans="1:28" ht="19.5" customHeight="1" x14ac:dyDescent="0.15">
      <c r="A1492" s="194"/>
      <c r="B1492" s="198"/>
      <c r="C1492" s="198"/>
      <c r="D1492" s="198"/>
      <c r="E1492" s="189" t="s">
        <v>150</v>
      </c>
      <c r="F1492" s="240">
        <v>194.37</v>
      </c>
      <c r="G1492" s="240">
        <v>0</v>
      </c>
      <c r="H1492" s="240">
        <v>0</v>
      </c>
      <c r="I1492" s="240">
        <v>0</v>
      </c>
      <c r="J1492" s="240">
        <v>0</v>
      </c>
      <c r="K1492" s="240">
        <v>5.8000000000000003E-2</v>
      </c>
      <c r="L1492" s="240">
        <v>0.221</v>
      </c>
      <c r="M1492" s="240">
        <v>0.378</v>
      </c>
      <c r="N1492" s="240">
        <v>0.16800000000000001</v>
      </c>
      <c r="O1492" s="240">
        <v>4.6059999999999999</v>
      </c>
      <c r="P1492" s="240">
        <v>20.228999999999999</v>
      </c>
      <c r="Q1492" s="240">
        <v>56.341000000000001</v>
      </c>
      <c r="R1492" s="240">
        <v>49.854999999999997</v>
      </c>
      <c r="S1492" s="240">
        <v>20.309999999999999</v>
      </c>
      <c r="T1492" s="240">
        <v>26.052</v>
      </c>
      <c r="U1492" s="240">
        <v>9.1639999999999997</v>
      </c>
      <c r="V1492" s="240">
        <v>6.5979999999999999</v>
      </c>
      <c r="W1492" s="240">
        <v>0.21199999999999999</v>
      </c>
      <c r="X1492" s="240">
        <v>0.125</v>
      </c>
      <c r="Y1492" s="240">
        <v>5.2999999999999999E-2</v>
      </c>
      <c r="Z1492" s="240">
        <v>0</v>
      </c>
      <c r="AA1492" s="248">
        <v>0</v>
      </c>
      <c r="AB1492" s="93"/>
    </row>
    <row r="1493" spans="1:28" ht="19.5" customHeight="1" x14ac:dyDescent="0.15">
      <c r="A1493" s="194"/>
      <c r="B1493" s="198" t="s">
        <v>158</v>
      </c>
      <c r="C1493" s="198" t="s">
        <v>159</v>
      </c>
      <c r="D1493" s="189" t="s">
        <v>160</v>
      </c>
      <c r="E1493" s="189" t="s">
        <v>184</v>
      </c>
      <c r="F1493" s="240">
        <v>0</v>
      </c>
      <c r="G1493" s="240">
        <v>0</v>
      </c>
      <c r="H1493" s="240">
        <v>0</v>
      </c>
      <c r="I1493" s="240">
        <v>0</v>
      </c>
      <c r="J1493" s="240">
        <v>0</v>
      </c>
      <c r="K1493" s="240">
        <v>0</v>
      </c>
      <c r="L1493" s="240">
        <v>0</v>
      </c>
      <c r="M1493" s="240">
        <v>0</v>
      </c>
      <c r="N1493" s="240">
        <v>0</v>
      </c>
      <c r="O1493" s="240">
        <v>0</v>
      </c>
      <c r="P1493" s="240">
        <v>0</v>
      </c>
      <c r="Q1493" s="240">
        <v>0</v>
      </c>
      <c r="R1493" s="240">
        <v>0</v>
      </c>
      <c r="S1493" s="240">
        <v>0</v>
      </c>
      <c r="T1493" s="240">
        <v>0</v>
      </c>
      <c r="U1493" s="240">
        <v>0</v>
      </c>
      <c r="V1493" s="240">
        <v>0</v>
      </c>
      <c r="W1493" s="240">
        <v>0</v>
      </c>
      <c r="X1493" s="240">
        <v>0</v>
      </c>
      <c r="Y1493" s="240">
        <v>0</v>
      </c>
      <c r="Z1493" s="240">
        <v>0</v>
      </c>
      <c r="AA1493" s="248">
        <v>0</v>
      </c>
      <c r="AB1493" s="93"/>
    </row>
    <row r="1494" spans="1:28" ht="19.5" customHeight="1" x14ac:dyDescent="0.15">
      <c r="A1494" s="194"/>
      <c r="B1494" s="198"/>
      <c r="C1494" s="198"/>
      <c r="D1494" s="198"/>
      <c r="E1494" s="189" t="s">
        <v>150</v>
      </c>
      <c r="F1494" s="240">
        <v>0</v>
      </c>
      <c r="G1494" s="240">
        <v>0</v>
      </c>
      <c r="H1494" s="240">
        <v>0</v>
      </c>
      <c r="I1494" s="240">
        <v>0</v>
      </c>
      <c r="J1494" s="240">
        <v>0</v>
      </c>
      <c r="K1494" s="240">
        <v>0</v>
      </c>
      <c r="L1494" s="240">
        <v>0</v>
      </c>
      <c r="M1494" s="240">
        <v>0</v>
      </c>
      <c r="N1494" s="240">
        <v>0</v>
      </c>
      <c r="O1494" s="240">
        <v>0</v>
      </c>
      <c r="P1494" s="240">
        <v>0</v>
      </c>
      <c r="Q1494" s="240">
        <v>0</v>
      </c>
      <c r="R1494" s="240">
        <v>0</v>
      </c>
      <c r="S1494" s="240">
        <v>0</v>
      </c>
      <c r="T1494" s="240">
        <v>0</v>
      </c>
      <c r="U1494" s="240">
        <v>0</v>
      </c>
      <c r="V1494" s="240">
        <v>0</v>
      </c>
      <c r="W1494" s="240">
        <v>0</v>
      </c>
      <c r="X1494" s="240">
        <v>0</v>
      </c>
      <c r="Y1494" s="240">
        <v>0</v>
      </c>
      <c r="Z1494" s="240">
        <v>0</v>
      </c>
      <c r="AA1494" s="248">
        <v>0</v>
      </c>
      <c r="AB1494" s="93"/>
    </row>
    <row r="1495" spans="1:28" ht="19.5" customHeight="1" x14ac:dyDescent="0.15">
      <c r="A1495" s="194"/>
      <c r="B1495" s="198"/>
      <c r="C1495" s="198"/>
      <c r="D1495" s="189" t="s">
        <v>161</v>
      </c>
      <c r="E1495" s="189" t="s">
        <v>184</v>
      </c>
      <c r="F1495" s="240">
        <v>230.3</v>
      </c>
      <c r="G1495" s="240">
        <v>8.7200000000000006</v>
      </c>
      <c r="H1495" s="240">
        <v>9.4700000000000006</v>
      </c>
      <c r="I1495" s="240">
        <v>32.450000000000003</v>
      </c>
      <c r="J1495" s="240">
        <v>62.13</v>
      </c>
      <c r="K1495" s="240">
        <v>53.5</v>
      </c>
      <c r="L1495" s="240">
        <v>58.33</v>
      </c>
      <c r="M1495" s="240">
        <v>1.52</v>
      </c>
      <c r="N1495" s="240">
        <v>1.5</v>
      </c>
      <c r="O1495" s="240">
        <v>0</v>
      </c>
      <c r="P1495" s="240">
        <v>0.25</v>
      </c>
      <c r="Q1495" s="240">
        <v>0</v>
      </c>
      <c r="R1495" s="240">
        <v>0.23</v>
      </c>
      <c r="S1495" s="240">
        <v>0.44</v>
      </c>
      <c r="T1495" s="240">
        <v>0</v>
      </c>
      <c r="U1495" s="240">
        <v>0.63</v>
      </c>
      <c r="V1495" s="240">
        <v>0</v>
      </c>
      <c r="W1495" s="240">
        <v>0</v>
      </c>
      <c r="X1495" s="240">
        <v>0</v>
      </c>
      <c r="Y1495" s="240">
        <v>0</v>
      </c>
      <c r="Z1495" s="240">
        <v>0</v>
      </c>
      <c r="AA1495" s="248">
        <v>1.1299999999999999</v>
      </c>
      <c r="AB1495" s="93"/>
    </row>
    <row r="1496" spans="1:28" ht="19.5" customHeight="1" x14ac:dyDescent="0.15">
      <c r="A1496" s="194"/>
      <c r="B1496" s="198"/>
      <c r="C1496" s="198"/>
      <c r="D1496" s="198"/>
      <c r="E1496" s="189" t="s">
        <v>150</v>
      </c>
      <c r="F1496" s="240">
        <v>5.3</v>
      </c>
      <c r="G1496" s="240">
        <v>0</v>
      </c>
      <c r="H1496" s="240">
        <v>0</v>
      </c>
      <c r="I1496" s="240">
        <v>0</v>
      </c>
      <c r="J1496" s="240">
        <v>0.745</v>
      </c>
      <c r="K1496" s="240">
        <v>1.401</v>
      </c>
      <c r="L1496" s="240">
        <v>2.2759999999999998</v>
      </c>
      <c r="M1496" s="240">
        <v>8.7999999999999995E-2</v>
      </c>
      <c r="N1496" s="240">
        <v>0.11600000000000001</v>
      </c>
      <c r="O1496" s="240">
        <v>0</v>
      </c>
      <c r="P1496" s="240">
        <v>2.3E-2</v>
      </c>
      <c r="Q1496" s="240">
        <v>0</v>
      </c>
      <c r="R1496" s="240">
        <v>4.4999999999999998E-2</v>
      </c>
      <c r="S1496" s="240">
        <v>9.9000000000000005E-2</v>
      </c>
      <c r="T1496" s="240">
        <v>0</v>
      </c>
      <c r="U1496" s="240">
        <v>0.17899999999999999</v>
      </c>
      <c r="V1496" s="240">
        <v>0</v>
      </c>
      <c r="W1496" s="240">
        <v>0</v>
      </c>
      <c r="X1496" s="240">
        <v>0</v>
      </c>
      <c r="Y1496" s="240">
        <v>0</v>
      </c>
      <c r="Z1496" s="240">
        <v>0</v>
      </c>
      <c r="AA1496" s="248">
        <v>0.32800000000000001</v>
      </c>
      <c r="AB1496" s="93"/>
    </row>
    <row r="1497" spans="1:28" ht="19.5" customHeight="1" x14ac:dyDescent="0.15">
      <c r="A1497" s="194"/>
      <c r="B1497" s="198"/>
      <c r="C1497" s="198" t="s">
        <v>162</v>
      </c>
      <c r="D1497" s="189" t="s">
        <v>163</v>
      </c>
      <c r="E1497" s="189" t="s">
        <v>184</v>
      </c>
      <c r="F1497" s="240">
        <v>849.57</v>
      </c>
      <c r="G1497" s="240">
        <v>2.31</v>
      </c>
      <c r="H1497" s="240">
        <v>7.64</v>
      </c>
      <c r="I1497" s="240">
        <v>6.85</v>
      </c>
      <c r="J1497" s="240">
        <v>4.1100000000000003</v>
      </c>
      <c r="K1497" s="240">
        <v>0</v>
      </c>
      <c r="L1497" s="240">
        <v>0.68</v>
      </c>
      <c r="M1497" s="240">
        <v>2.69</v>
      </c>
      <c r="N1497" s="240">
        <v>2.71</v>
      </c>
      <c r="O1497" s="240">
        <v>30.56</v>
      </c>
      <c r="P1497" s="240">
        <v>13.01</v>
      </c>
      <c r="Q1497" s="240">
        <v>122.42</v>
      </c>
      <c r="R1497" s="240">
        <v>235.74</v>
      </c>
      <c r="S1497" s="240">
        <v>274.88</v>
      </c>
      <c r="T1497" s="240">
        <v>93.06</v>
      </c>
      <c r="U1497" s="240">
        <v>14.74</v>
      </c>
      <c r="V1497" s="240">
        <v>7.54</v>
      </c>
      <c r="W1497" s="240">
        <v>0.19</v>
      </c>
      <c r="X1497" s="240">
        <v>28.92</v>
      </c>
      <c r="Y1497" s="240">
        <v>0</v>
      </c>
      <c r="Z1497" s="240">
        <v>0</v>
      </c>
      <c r="AA1497" s="248">
        <v>1.52</v>
      </c>
      <c r="AB1497" s="93"/>
    </row>
    <row r="1498" spans="1:28" ht="19.5" customHeight="1" x14ac:dyDescent="0.15">
      <c r="A1498" s="194"/>
      <c r="B1498" s="198" t="s">
        <v>20</v>
      </c>
      <c r="C1498" s="198"/>
      <c r="D1498" s="198"/>
      <c r="E1498" s="189" t="s">
        <v>150</v>
      </c>
      <c r="F1498" s="240">
        <v>227.35599999999999</v>
      </c>
      <c r="G1498" s="240">
        <v>0</v>
      </c>
      <c r="H1498" s="240">
        <v>0</v>
      </c>
      <c r="I1498" s="240">
        <v>0.41</v>
      </c>
      <c r="J1498" s="240">
        <v>0.41099999999999998</v>
      </c>
      <c r="K1498" s="240">
        <v>0</v>
      </c>
      <c r="L1498" s="240">
        <v>0.109</v>
      </c>
      <c r="M1498" s="240">
        <v>0.51300000000000001</v>
      </c>
      <c r="N1498" s="240">
        <v>0.56899999999999995</v>
      </c>
      <c r="O1498" s="240">
        <v>7.032</v>
      </c>
      <c r="P1498" s="240">
        <v>3.2629999999999999</v>
      </c>
      <c r="Q1498" s="240">
        <v>31.806999999999999</v>
      </c>
      <c r="R1498" s="240">
        <v>63.539000000000001</v>
      </c>
      <c r="S1498" s="240">
        <v>76.927999999999997</v>
      </c>
      <c r="T1498" s="240">
        <v>26.907</v>
      </c>
      <c r="U1498" s="240">
        <v>4.415</v>
      </c>
      <c r="V1498" s="240">
        <v>2.2610000000000001</v>
      </c>
      <c r="W1498" s="240">
        <v>5.8999999999999997E-2</v>
      </c>
      <c r="X1498" s="240">
        <v>8.6760000000000002</v>
      </c>
      <c r="Y1498" s="240">
        <v>0</v>
      </c>
      <c r="Z1498" s="240">
        <v>0</v>
      </c>
      <c r="AA1498" s="248">
        <v>0.45700000000000002</v>
      </c>
      <c r="AB1498" s="93"/>
    </row>
    <row r="1499" spans="1:28" ht="19.5" customHeight="1" x14ac:dyDescent="0.15">
      <c r="A1499" s="194"/>
      <c r="B1499" s="198"/>
      <c r="C1499" s="198"/>
      <c r="D1499" s="189" t="s">
        <v>164</v>
      </c>
      <c r="E1499" s="189" t="s">
        <v>184</v>
      </c>
      <c r="F1499" s="240">
        <v>10.74</v>
      </c>
      <c r="G1499" s="240">
        <v>0</v>
      </c>
      <c r="H1499" s="240">
        <v>1.28</v>
      </c>
      <c r="I1499" s="240">
        <v>0.34</v>
      </c>
      <c r="J1499" s="240">
        <v>0</v>
      </c>
      <c r="K1499" s="240">
        <v>0</v>
      </c>
      <c r="L1499" s="240">
        <v>0.13</v>
      </c>
      <c r="M1499" s="240">
        <v>0.81</v>
      </c>
      <c r="N1499" s="240">
        <v>0</v>
      </c>
      <c r="O1499" s="240">
        <v>0</v>
      </c>
      <c r="P1499" s="240">
        <v>0</v>
      </c>
      <c r="Q1499" s="240">
        <v>0.04</v>
      </c>
      <c r="R1499" s="240">
        <v>0</v>
      </c>
      <c r="S1499" s="240">
        <v>0</v>
      </c>
      <c r="T1499" s="240">
        <v>0</v>
      </c>
      <c r="U1499" s="240">
        <v>0</v>
      </c>
      <c r="V1499" s="240">
        <v>0</v>
      </c>
      <c r="W1499" s="240">
        <v>0</v>
      </c>
      <c r="X1499" s="240">
        <v>0</v>
      </c>
      <c r="Y1499" s="240">
        <v>0</v>
      </c>
      <c r="Z1499" s="240">
        <v>0</v>
      </c>
      <c r="AA1499" s="248">
        <v>8.14</v>
      </c>
      <c r="AB1499" s="93"/>
    </row>
    <row r="1500" spans="1:28" ht="19.5" customHeight="1" x14ac:dyDescent="0.15">
      <c r="A1500" s="194" t="s">
        <v>227</v>
      </c>
      <c r="B1500" s="198"/>
      <c r="C1500" s="198"/>
      <c r="D1500" s="198"/>
      <c r="E1500" s="189" t="s">
        <v>150</v>
      </c>
      <c r="F1500" s="240">
        <v>2.4180000000000001</v>
      </c>
      <c r="G1500" s="240">
        <v>0</v>
      </c>
      <c r="H1500" s="240">
        <v>0</v>
      </c>
      <c r="I1500" s="240">
        <v>0</v>
      </c>
      <c r="J1500" s="240">
        <v>0</v>
      </c>
      <c r="K1500" s="240">
        <v>0</v>
      </c>
      <c r="L1500" s="240">
        <v>5.0000000000000001E-3</v>
      </c>
      <c r="M1500" s="240">
        <v>4.7E-2</v>
      </c>
      <c r="N1500" s="240">
        <v>0</v>
      </c>
      <c r="O1500" s="240">
        <v>0</v>
      </c>
      <c r="P1500" s="240">
        <v>0</v>
      </c>
      <c r="Q1500" s="240">
        <v>6.0000000000000001E-3</v>
      </c>
      <c r="R1500" s="240">
        <v>0</v>
      </c>
      <c r="S1500" s="240">
        <v>0</v>
      </c>
      <c r="T1500" s="240">
        <v>0</v>
      </c>
      <c r="U1500" s="240">
        <v>0</v>
      </c>
      <c r="V1500" s="240">
        <v>0</v>
      </c>
      <c r="W1500" s="240">
        <v>0</v>
      </c>
      <c r="X1500" s="240">
        <v>0</v>
      </c>
      <c r="Y1500" s="240">
        <v>0</v>
      </c>
      <c r="Z1500" s="240">
        <v>0</v>
      </c>
      <c r="AA1500" s="248">
        <v>2.36</v>
      </c>
      <c r="AB1500" s="93"/>
    </row>
    <row r="1501" spans="1:28" ht="19.5" customHeight="1" x14ac:dyDescent="0.15">
      <c r="A1501" s="194"/>
      <c r="B1501" s="197"/>
      <c r="C1501" s="193" t="s">
        <v>165</v>
      </c>
      <c r="D1501" s="188"/>
      <c r="E1501" s="189" t="s">
        <v>184</v>
      </c>
      <c r="F1501" s="240">
        <v>121.46</v>
      </c>
      <c r="G1501" s="240">
        <v>4.9400000000000004</v>
      </c>
      <c r="H1501" s="240">
        <v>8.09</v>
      </c>
      <c r="I1501" s="240">
        <v>5.57</v>
      </c>
      <c r="J1501" s="240">
        <v>4.0999999999999996</v>
      </c>
      <c r="K1501" s="240">
        <v>4.5</v>
      </c>
      <c r="L1501" s="240">
        <v>19.079999999999998</v>
      </c>
      <c r="M1501" s="240">
        <v>4.01</v>
      </c>
      <c r="N1501" s="240">
        <v>11.24</v>
      </c>
      <c r="O1501" s="240">
        <v>7.92</v>
      </c>
      <c r="P1501" s="240">
        <v>1.2</v>
      </c>
      <c r="Q1501" s="240">
        <v>7.65</v>
      </c>
      <c r="R1501" s="240">
        <v>2.5499999999999998</v>
      </c>
      <c r="S1501" s="240">
        <v>3.14</v>
      </c>
      <c r="T1501" s="240">
        <v>9.6</v>
      </c>
      <c r="U1501" s="240">
        <v>11.41</v>
      </c>
      <c r="V1501" s="240">
        <v>0.7</v>
      </c>
      <c r="W1501" s="240">
        <v>15.28</v>
      </c>
      <c r="X1501" s="240">
        <v>0.48</v>
      </c>
      <c r="Y1501" s="240">
        <v>0</v>
      </c>
      <c r="Z1501" s="240">
        <v>0</v>
      </c>
      <c r="AA1501" s="248">
        <v>0</v>
      </c>
      <c r="AB1501" s="93"/>
    </row>
    <row r="1502" spans="1:28" ht="19.5" customHeight="1" x14ac:dyDescent="0.15">
      <c r="A1502" s="194"/>
      <c r="B1502" s="197"/>
      <c r="C1502" s="197"/>
      <c r="D1502" s="191"/>
      <c r="E1502" s="189" t="s">
        <v>150</v>
      </c>
      <c r="F1502" s="240">
        <v>12.612</v>
      </c>
      <c r="G1502" s="240">
        <v>0</v>
      </c>
      <c r="H1502" s="240">
        <v>1.0999999999999999E-2</v>
      </c>
      <c r="I1502" s="240">
        <v>9.0999999999999998E-2</v>
      </c>
      <c r="J1502" s="240">
        <v>0.20599999999999999</v>
      </c>
      <c r="K1502" s="240">
        <v>0.317</v>
      </c>
      <c r="L1502" s="240">
        <v>1.764</v>
      </c>
      <c r="M1502" s="240">
        <v>0.433</v>
      </c>
      <c r="N1502" s="240">
        <v>1.5820000000000001</v>
      </c>
      <c r="O1502" s="240">
        <v>1.8089999999999999</v>
      </c>
      <c r="P1502" s="240">
        <v>0.29299999999999998</v>
      </c>
      <c r="Q1502" s="240">
        <v>0.85099999999999998</v>
      </c>
      <c r="R1502" s="240">
        <v>0.52600000000000002</v>
      </c>
      <c r="S1502" s="240">
        <v>0.34100000000000003</v>
      </c>
      <c r="T1502" s="240">
        <v>1.1379999999999999</v>
      </c>
      <c r="U1502" s="240">
        <v>1.536</v>
      </c>
      <c r="V1502" s="240">
        <v>7.1999999999999995E-2</v>
      </c>
      <c r="W1502" s="240">
        <v>1.571</v>
      </c>
      <c r="X1502" s="240">
        <v>7.0999999999999994E-2</v>
      </c>
      <c r="Y1502" s="240">
        <v>0</v>
      </c>
      <c r="Z1502" s="240">
        <v>0</v>
      </c>
      <c r="AA1502" s="248">
        <v>0</v>
      </c>
      <c r="AB1502" s="93"/>
    </row>
    <row r="1503" spans="1:28" ht="19.5" customHeight="1" x14ac:dyDescent="0.15">
      <c r="A1503" s="194"/>
      <c r="B1503" s="196"/>
      <c r="C1503" s="193" t="s">
        <v>152</v>
      </c>
      <c r="D1503" s="188"/>
      <c r="E1503" s="189" t="s">
        <v>184</v>
      </c>
      <c r="F1503" s="240">
        <v>12319.98</v>
      </c>
      <c r="G1503" s="240">
        <v>64.09</v>
      </c>
      <c r="H1503" s="240">
        <v>237.12</v>
      </c>
      <c r="I1503" s="240">
        <v>141.87</v>
      </c>
      <c r="J1503" s="240">
        <v>143.91999999999999</v>
      </c>
      <c r="K1503" s="240">
        <v>348.87</v>
      </c>
      <c r="L1503" s="240">
        <v>61.54</v>
      </c>
      <c r="M1503" s="240">
        <v>163.15</v>
      </c>
      <c r="N1503" s="240">
        <v>171.7</v>
      </c>
      <c r="O1503" s="240">
        <v>134.5</v>
      </c>
      <c r="P1503" s="240">
        <v>271.45999999999998</v>
      </c>
      <c r="Q1503" s="240">
        <v>556.83000000000004</v>
      </c>
      <c r="R1503" s="240">
        <v>1403.16</v>
      </c>
      <c r="S1503" s="240">
        <v>1824.97</v>
      </c>
      <c r="T1503" s="240">
        <v>3021.37</v>
      </c>
      <c r="U1503" s="240">
        <v>1899.47</v>
      </c>
      <c r="V1503" s="240">
        <v>942.64</v>
      </c>
      <c r="W1503" s="240">
        <v>357.28</v>
      </c>
      <c r="X1503" s="240">
        <v>345.69</v>
      </c>
      <c r="Y1503" s="240">
        <v>23.93</v>
      </c>
      <c r="Z1503" s="240">
        <v>103.85</v>
      </c>
      <c r="AA1503" s="248">
        <v>102.57</v>
      </c>
      <c r="AB1503" s="93"/>
    </row>
    <row r="1504" spans="1:28" ht="19.5" customHeight="1" x14ac:dyDescent="0.15">
      <c r="A1504" s="194"/>
      <c r="B1504" s="197"/>
      <c r="C1504" s="197"/>
      <c r="D1504" s="191"/>
      <c r="E1504" s="189" t="s">
        <v>150</v>
      </c>
      <c r="F1504" s="240">
        <v>1766.164</v>
      </c>
      <c r="G1504" s="240">
        <v>0</v>
      </c>
      <c r="H1504" s="240">
        <v>2.3889999999999998</v>
      </c>
      <c r="I1504" s="240">
        <v>3.5979999999999901</v>
      </c>
      <c r="J1504" s="240">
        <v>7.3199999999999896</v>
      </c>
      <c r="K1504" s="240">
        <v>24.469000000000001</v>
      </c>
      <c r="L1504" s="240">
        <v>5.548</v>
      </c>
      <c r="M1504" s="240">
        <v>16.311</v>
      </c>
      <c r="N1504" s="240">
        <v>17.963000000000001</v>
      </c>
      <c r="O1504" s="240">
        <v>16.131</v>
      </c>
      <c r="P1504" s="240">
        <v>35.798000000000002</v>
      </c>
      <c r="Q1504" s="240">
        <v>80.3599999999999</v>
      </c>
      <c r="R1504" s="240">
        <v>214.20699999999999</v>
      </c>
      <c r="S1504" s="240">
        <v>287.39800000000002</v>
      </c>
      <c r="T1504" s="240">
        <v>471.66800000000001</v>
      </c>
      <c r="U1504" s="240">
        <v>293.28399999999999</v>
      </c>
      <c r="V1504" s="240">
        <v>147.26499999999999</v>
      </c>
      <c r="W1504" s="240">
        <v>54.920999999999999</v>
      </c>
      <c r="X1504" s="240">
        <v>51.253999999999998</v>
      </c>
      <c r="Y1504" s="240">
        <v>3.9220000000000002</v>
      </c>
      <c r="Z1504" s="240">
        <v>15.577</v>
      </c>
      <c r="AA1504" s="248">
        <v>16.780999999999999</v>
      </c>
      <c r="AB1504" s="93"/>
    </row>
    <row r="1505" spans="1:28" ht="19.5" customHeight="1" x14ac:dyDescent="0.15">
      <c r="A1505" s="194"/>
      <c r="B1505" s="198" t="s">
        <v>94</v>
      </c>
      <c r="C1505" s="189"/>
      <c r="D1505" s="189" t="s">
        <v>153</v>
      </c>
      <c r="E1505" s="189" t="s">
        <v>184</v>
      </c>
      <c r="F1505" s="240">
        <v>1007.78</v>
      </c>
      <c r="G1505" s="240">
        <v>0</v>
      </c>
      <c r="H1505" s="240">
        <v>0</v>
      </c>
      <c r="I1505" s="240">
        <v>0</v>
      </c>
      <c r="J1505" s="240">
        <v>2.21</v>
      </c>
      <c r="K1505" s="240">
        <v>0</v>
      </c>
      <c r="L1505" s="240">
        <v>0</v>
      </c>
      <c r="M1505" s="240">
        <v>0</v>
      </c>
      <c r="N1505" s="240">
        <v>0.93</v>
      </c>
      <c r="O1505" s="240">
        <v>1.47</v>
      </c>
      <c r="P1505" s="240">
        <v>16</v>
      </c>
      <c r="Q1505" s="240">
        <v>31.81</v>
      </c>
      <c r="R1505" s="240">
        <v>146.1</v>
      </c>
      <c r="S1505" s="240">
        <v>244.77</v>
      </c>
      <c r="T1505" s="240">
        <v>295.95999999999998</v>
      </c>
      <c r="U1505" s="240">
        <v>127.45</v>
      </c>
      <c r="V1505" s="240">
        <v>90.86</v>
      </c>
      <c r="W1505" s="240">
        <v>21.52</v>
      </c>
      <c r="X1505" s="240">
        <v>7.28</v>
      </c>
      <c r="Y1505" s="240">
        <v>3.58</v>
      </c>
      <c r="Z1505" s="240">
        <v>2.59</v>
      </c>
      <c r="AA1505" s="252">
        <v>15.25</v>
      </c>
      <c r="AB1505" s="93"/>
    </row>
    <row r="1506" spans="1:28" ht="19.5" customHeight="1" x14ac:dyDescent="0.15">
      <c r="A1506" s="194"/>
      <c r="B1506" s="198"/>
      <c r="C1506" s="198" t="s">
        <v>10</v>
      </c>
      <c r="D1506" s="198"/>
      <c r="E1506" s="189" t="s">
        <v>150</v>
      </c>
      <c r="F1506" s="240">
        <v>245.196</v>
      </c>
      <c r="G1506" s="240">
        <v>0</v>
      </c>
      <c r="H1506" s="240">
        <v>0</v>
      </c>
      <c r="I1506" s="240">
        <v>0</v>
      </c>
      <c r="J1506" s="240">
        <v>0.155</v>
      </c>
      <c r="K1506" s="240">
        <v>0</v>
      </c>
      <c r="L1506" s="240">
        <v>0</v>
      </c>
      <c r="M1506" s="240">
        <v>0</v>
      </c>
      <c r="N1506" s="240">
        <v>0.14899999999999999</v>
      </c>
      <c r="O1506" s="240">
        <v>0.26600000000000001</v>
      </c>
      <c r="P1506" s="240">
        <v>3.198</v>
      </c>
      <c r="Q1506" s="240">
        <v>6.94</v>
      </c>
      <c r="R1506" s="240">
        <v>32.319000000000003</v>
      </c>
      <c r="S1506" s="240">
        <v>58.715000000000003</v>
      </c>
      <c r="T1506" s="240">
        <v>73.751000000000104</v>
      </c>
      <c r="U1506" s="240">
        <v>33.113</v>
      </c>
      <c r="V1506" s="240">
        <v>23.295000000000002</v>
      </c>
      <c r="W1506" s="240">
        <v>5.593</v>
      </c>
      <c r="X1506" s="240">
        <v>1.8939999999999999</v>
      </c>
      <c r="Y1506" s="240">
        <v>0.93</v>
      </c>
      <c r="Z1506" s="240">
        <v>0.68700000000000006</v>
      </c>
      <c r="AA1506" s="248">
        <v>4.1909999999999998</v>
      </c>
      <c r="AB1506" s="93"/>
    </row>
    <row r="1507" spans="1:28" ht="19.5" customHeight="1" x14ac:dyDescent="0.15">
      <c r="A1507" s="194"/>
      <c r="B1507" s="198"/>
      <c r="C1507" s="198"/>
      <c r="D1507" s="189" t="s">
        <v>157</v>
      </c>
      <c r="E1507" s="189" t="s">
        <v>184</v>
      </c>
      <c r="F1507" s="240">
        <v>979.75</v>
      </c>
      <c r="G1507" s="240">
        <v>0</v>
      </c>
      <c r="H1507" s="240">
        <v>0</v>
      </c>
      <c r="I1507" s="240">
        <v>0</v>
      </c>
      <c r="J1507" s="240">
        <v>2.21</v>
      </c>
      <c r="K1507" s="240">
        <v>0</v>
      </c>
      <c r="L1507" s="240">
        <v>0</v>
      </c>
      <c r="M1507" s="240">
        <v>0</v>
      </c>
      <c r="N1507" s="240">
        <v>0.93</v>
      </c>
      <c r="O1507" s="240">
        <v>1.47</v>
      </c>
      <c r="P1507" s="240">
        <v>16</v>
      </c>
      <c r="Q1507" s="240">
        <v>31.81</v>
      </c>
      <c r="R1507" s="240">
        <v>146.1</v>
      </c>
      <c r="S1507" s="240">
        <v>243.23</v>
      </c>
      <c r="T1507" s="240">
        <v>278.60000000000002</v>
      </c>
      <c r="U1507" s="240">
        <v>127.2</v>
      </c>
      <c r="V1507" s="240">
        <v>90.86</v>
      </c>
      <c r="W1507" s="240">
        <v>21.52</v>
      </c>
      <c r="X1507" s="240">
        <v>7.28</v>
      </c>
      <c r="Y1507" s="240">
        <v>3.58</v>
      </c>
      <c r="Z1507" s="240">
        <v>2.17</v>
      </c>
      <c r="AA1507" s="248">
        <v>6.79</v>
      </c>
      <c r="AB1507" s="93"/>
    </row>
    <row r="1508" spans="1:28" ht="19.5" customHeight="1" x14ac:dyDescent="0.15">
      <c r="A1508" s="194"/>
      <c r="B1508" s="198"/>
      <c r="C1508" s="198"/>
      <c r="D1508" s="198"/>
      <c r="E1508" s="189" t="s">
        <v>150</v>
      </c>
      <c r="F1508" s="240">
        <v>237.875</v>
      </c>
      <c r="G1508" s="240">
        <v>0</v>
      </c>
      <c r="H1508" s="240">
        <v>0</v>
      </c>
      <c r="I1508" s="240">
        <v>0</v>
      </c>
      <c r="J1508" s="240">
        <v>0.155</v>
      </c>
      <c r="K1508" s="240">
        <v>0</v>
      </c>
      <c r="L1508" s="240">
        <v>0</v>
      </c>
      <c r="M1508" s="240">
        <v>0</v>
      </c>
      <c r="N1508" s="240">
        <v>0.14899999999999999</v>
      </c>
      <c r="O1508" s="240">
        <v>0.26600000000000001</v>
      </c>
      <c r="P1508" s="240">
        <v>3.198</v>
      </c>
      <c r="Q1508" s="240">
        <v>6.94</v>
      </c>
      <c r="R1508" s="240">
        <v>32.319000000000003</v>
      </c>
      <c r="S1508" s="240">
        <v>58.345999999999997</v>
      </c>
      <c r="T1508" s="240">
        <v>69.412000000000106</v>
      </c>
      <c r="U1508" s="240">
        <v>33.048000000000002</v>
      </c>
      <c r="V1508" s="240">
        <v>23.295000000000002</v>
      </c>
      <c r="W1508" s="240">
        <v>5.593</v>
      </c>
      <c r="X1508" s="240">
        <v>1.8939999999999999</v>
      </c>
      <c r="Y1508" s="240">
        <v>0.93</v>
      </c>
      <c r="Z1508" s="240">
        <v>0.56499999999999995</v>
      </c>
      <c r="AA1508" s="248">
        <v>1.7649999999999999</v>
      </c>
      <c r="AB1508" s="93"/>
    </row>
    <row r="1509" spans="1:28" ht="19.5" customHeight="1" x14ac:dyDescent="0.15">
      <c r="A1509" s="194"/>
      <c r="B1509" s="198" t="s">
        <v>65</v>
      </c>
      <c r="C1509" s="198" t="s">
        <v>159</v>
      </c>
      <c r="D1509" s="189" t="s">
        <v>160</v>
      </c>
      <c r="E1509" s="189" t="s">
        <v>184</v>
      </c>
      <c r="F1509" s="240">
        <v>19.149999999999999</v>
      </c>
      <c r="G1509" s="240">
        <v>0</v>
      </c>
      <c r="H1509" s="240">
        <v>0</v>
      </c>
      <c r="I1509" s="240">
        <v>0</v>
      </c>
      <c r="J1509" s="240">
        <v>0</v>
      </c>
      <c r="K1509" s="240">
        <v>0</v>
      </c>
      <c r="L1509" s="240">
        <v>0</v>
      </c>
      <c r="M1509" s="240">
        <v>0</v>
      </c>
      <c r="N1509" s="240">
        <v>0</v>
      </c>
      <c r="O1509" s="240">
        <v>0</v>
      </c>
      <c r="P1509" s="240">
        <v>0</v>
      </c>
      <c r="Q1509" s="240">
        <v>0</v>
      </c>
      <c r="R1509" s="240">
        <v>0</v>
      </c>
      <c r="S1509" s="240">
        <v>1.54</v>
      </c>
      <c r="T1509" s="240">
        <v>17.36</v>
      </c>
      <c r="U1509" s="240">
        <v>0.25</v>
      </c>
      <c r="V1509" s="240">
        <v>0</v>
      </c>
      <c r="W1509" s="240">
        <v>0</v>
      </c>
      <c r="X1509" s="240">
        <v>0</v>
      </c>
      <c r="Y1509" s="240">
        <v>0</v>
      </c>
      <c r="Z1509" s="240">
        <v>0</v>
      </c>
      <c r="AA1509" s="248">
        <v>0</v>
      </c>
      <c r="AB1509" s="93"/>
    </row>
    <row r="1510" spans="1:28" ht="19.5" customHeight="1" x14ac:dyDescent="0.15">
      <c r="A1510" s="194"/>
      <c r="B1510" s="198"/>
      <c r="C1510" s="198"/>
      <c r="D1510" s="198"/>
      <c r="E1510" s="189" t="s">
        <v>150</v>
      </c>
      <c r="F1510" s="240">
        <v>4.7729999999999997</v>
      </c>
      <c r="G1510" s="240">
        <v>0</v>
      </c>
      <c r="H1510" s="240">
        <v>0</v>
      </c>
      <c r="I1510" s="240">
        <v>0</v>
      </c>
      <c r="J1510" s="240">
        <v>0</v>
      </c>
      <c r="K1510" s="240">
        <v>0</v>
      </c>
      <c r="L1510" s="240">
        <v>0</v>
      </c>
      <c r="M1510" s="240">
        <v>0</v>
      </c>
      <c r="N1510" s="240">
        <v>0</v>
      </c>
      <c r="O1510" s="240">
        <v>0</v>
      </c>
      <c r="P1510" s="240">
        <v>0</v>
      </c>
      <c r="Q1510" s="240">
        <v>0</v>
      </c>
      <c r="R1510" s="240">
        <v>0</v>
      </c>
      <c r="S1510" s="240">
        <v>0.36899999999999999</v>
      </c>
      <c r="T1510" s="240">
        <v>4.3390000000000004</v>
      </c>
      <c r="U1510" s="240">
        <v>6.5000000000000002E-2</v>
      </c>
      <c r="V1510" s="240">
        <v>0</v>
      </c>
      <c r="W1510" s="240">
        <v>0</v>
      </c>
      <c r="X1510" s="240">
        <v>0</v>
      </c>
      <c r="Y1510" s="240">
        <v>0</v>
      </c>
      <c r="Z1510" s="240">
        <v>0</v>
      </c>
      <c r="AA1510" s="248">
        <v>0</v>
      </c>
      <c r="AB1510" s="93"/>
    </row>
    <row r="1511" spans="1:28" ht="19.5" customHeight="1" x14ac:dyDescent="0.15">
      <c r="A1511" s="194" t="s">
        <v>85</v>
      </c>
      <c r="B1511" s="198"/>
      <c r="C1511" s="198"/>
      <c r="D1511" s="189" t="s">
        <v>166</v>
      </c>
      <c r="E1511" s="189" t="s">
        <v>184</v>
      </c>
      <c r="F1511" s="240">
        <v>8.8800000000000008</v>
      </c>
      <c r="G1511" s="240">
        <v>0</v>
      </c>
      <c r="H1511" s="240">
        <v>0</v>
      </c>
      <c r="I1511" s="240">
        <v>0</v>
      </c>
      <c r="J1511" s="240">
        <v>0</v>
      </c>
      <c r="K1511" s="240">
        <v>0</v>
      </c>
      <c r="L1511" s="240">
        <v>0</v>
      </c>
      <c r="M1511" s="240">
        <v>0</v>
      </c>
      <c r="N1511" s="240">
        <v>0</v>
      </c>
      <c r="O1511" s="240">
        <v>0</v>
      </c>
      <c r="P1511" s="240">
        <v>0</v>
      </c>
      <c r="Q1511" s="240">
        <v>0</v>
      </c>
      <c r="R1511" s="240">
        <v>0</v>
      </c>
      <c r="S1511" s="240">
        <v>0</v>
      </c>
      <c r="T1511" s="240">
        <v>0</v>
      </c>
      <c r="U1511" s="240">
        <v>0</v>
      </c>
      <c r="V1511" s="240">
        <v>0</v>
      </c>
      <c r="W1511" s="240">
        <v>0</v>
      </c>
      <c r="X1511" s="240">
        <v>0</v>
      </c>
      <c r="Y1511" s="240">
        <v>0</v>
      </c>
      <c r="Z1511" s="240">
        <v>0.42</v>
      </c>
      <c r="AA1511" s="248">
        <v>8.4600000000000009</v>
      </c>
      <c r="AB1511" s="93"/>
    </row>
    <row r="1512" spans="1:28" ht="19.5" customHeight="1" x14ac:dyDescent="0.15">
      <c r="A1512" s="194"/>
      <c r="B1512" s="198"/>
      <c r="C1512" s="198" t="s">
        <v>162</v>
      </c>
      <c r="D1512" s="198"/>
      <c r="E1512" s="189" t="s">
        <v>150</v>
      </c>
      <c r="F1512" s="240">
        <v>2.548</v>
      </c>
      <c r="G1512" s="240">
        <v>0</v>
      </c>
      <c r="H1512" s="240">
        <v>0</v>
      </c>
      <c r="I1512" s="240">
        <v>0</v>
      </c>
      <c r="J1512" s="240">
        <v>0</v>
      </c>
      <c r="K1512" s="240">
        <v>0</v>
      </c>
      <c r="L1512" s="240">
        <v>0</v>
      </c>
      <c r="M1512" s="240">
        <v>0</v>
      </c>
      <c r="N1512" s="240">
        <v>0</v>
      </c>
      <c r="O1512" s="240">
        <v>0</v>
      </c>
      <c r="P1512" s="240">
        <v>0</v>
      </c>
      <c r="Q1512" s="240">
        <v>0</v>
      </c>
      <c r="R1512" s="240">
        <v>0</v>
      </c>
      <c r="S1512" s="240">
        <v>0</v>
      </c>
      <c r="T1512" s="240">
        <v>0</v>
      </c>
      <c r="U1512" s="240">
        <v>0</v>
      </c>
      <c r="V1512" s="240">
        <v>0</v>
      </c>
      <c r="W1512" s="240">
        <v>0</v>
      </c>
      <c r="X1512" s="240">
        <v>0</v>
      </c>
      <c r="Y1512" s="240">
        <v>0</v>
      </c>
      <c r="Z1512" s="240">
        <v>0.122</v>
      </c>
      <c r="AA1512" s="248">
        <v>2.4260000000000002</v>
      </c>
      <c r="AB1512" s="93"/>
    </row>
    <row r="1513" spans="1:28" ht="19.5" customHeight="1" x14ac:dyDescent="0.15">
      <c r="A1513" s="194"/>
      <c r="B1513" s="198" t="s">
        <v>20</v>
      </c>
      <c r="C1513" s="198"/>
      <c r="D1513" s="189" t="s">
        <v>164</v>
      </c>
      <c r="E1513" s="189" t="s">
        <v>184</v>
      </c>
      <c r="F1513" s="240">
        <v>0</v>
      </c>
      <c r="G1513" s="240">
        <v>0</v>
      </c>
      <c r="H1513" s="240">
        <v>0</v>
      </c>
      <c r="I1513" s="240">
        <v>0</v>
      </c>
      <c r="J1513" s="240">
        <v>0</v>
      </c>
      <c r="K1513" s="240">
        <v>0</v>
      </c>
      <c r="L1513" s="240">
        <v>0</v>
      </c>
      <c r="M1513" s="240">
        <v>0</v>
      </c>
      <c r="N1513" s="240">
        <v>0</v>
      </c>
      <c r="O1513" s="240">
        <v>0</v>
      </c>
      <c r="P1513" s="240">
        <v>0</v>
      </c>
      <c r="Q1513" s="240">
        <v>0</v>
      </c>
      <c r="R1513" s="240">
        <v>0</v>
      </c>
      <c r="S1513" s="240">
        <v>0</v>
      </c>
      <c r="T1513" s="240">
        <v>0</v>
      </c>
      <c r="U1513" s="240">
        <v>0</v>
      </c>
      <c r="V1513" s="240">
        <v>0</v>
      </c>
      <c r="W1513" s="240">
        <v>0</v>
      </c>
      <c r="X1513" s="240">
        <v>0</v>
      </c>
      <c r="Y1513" s="240">
        <v>0</v>
      </c>
      <c r="Z1513" s="240">
        <v>0</v>
      </c>
      <c r="AA1513" s="248">
        <v>0</v>
      </c>
      <c r="AB1513" s="93"/>
    </row>
    <row r="1514" spans="1:28" ht="19.5" customHeight="1" x14ac:dyDescent="0.15">
      <c r="A1514" s="194"/>
      <c r="B1514" s="198"/>
      <c r="C1514" s="198"/>
      <c r="D1514" s="198"/>
      <c r="E1514" s="189" t="s">
        <v>150</v>
      </c>
      <c r="F1514" s="240">
        <v>0</v>
      </c>
      <c r="G1514" s="240">
        <v>0</v>
      </c>
      <c r="H1514" s="240">
        <v>0</v>
      </c>
      <c r="I1514" s="240">
        <v>0</v>
      </c>
      <c r="J1514" s="240">
        <v>0</v>
      </c>
      <c r="K1514" s="240">
        <v>0</v>
      </c>
      <c r="L1514" s="240">
        <v>0</v>
      </c>
      <c r="M1514" s="240">
        <v>0</v>
      </c>
      <c r="N1514" s="240">
        <v>0</v>
      </c>
      <c r="O1514" s="240">
        <v>0</v>
      </c>
      <c r="P1514" s="240">
        <v>0</v>
      </c>
      <c r="Q1514" s="240">
        <v>0</v>
      </c>
      <c r="R1514" s="240">
        <v>0</v>
      </c>
      <c r="S1514" s="240">
        <v>0</v>
      </c>
      <c r="T1514" s="240">
        <v>0</v>
      </c>
      <c r="U1514" s="240">
        <v>0</v>
      </c>
      <c r="V1514" s="240">
        <v>0</v>
      </c>
      <c r="W1514" s="240">
        <v>0</v>
      </c>
      <c r="X1514" s="240">
        <v>0</v>
      </c>
      <c r="Y1514" s="240">
        <v>0</v>
      </c>
      <c r="Z1514" s="240">
        <v>0</v>
      </c>
      <c r="AA1514" s="248">
        <v>0</v>
      </c>
      <c r="AB1514" s="93"/>
    </row>
    <row r="1515" spans="1:28" ht="19.5" customHeight="1" x14ac:dyDescent="0.15">
      <c r="A1515" s="194"/>
      <c r="B1515" s="197"/>
      <c r="C1515" s="193" t="s">
        <v>165</v>
      </c>
      <c r="D1515" s="188"/>
      <c r="E1515" s="189" t="s">
        <v>184</v>
      </c>
      <c r="F1515" s="240">
        <v>11312.2</v>
      </c>
      <c r="G1515" s="240">
        <v>64.09</v>
      </c>
      <c r="H1515" s="240">
        <v>237.12</v>
      </c>
      <c r="I1515" s="240">
        <v>141.87</v>
      </c>
      <c r="J1515" s="240">
        <v>141.71</v>
      </c>
      <c r="K1515" s="240">
        <v>348.87</v>
      </c>
      <c r="L1515" s="240">
        <v>61.54</v>
      </c>
      <c r="M1515" s="240">
        <v>163.15</v>
      </c>
      <c r="N1515" s="240">
        <v>170.77</v>
      </c>
      <c r="O1515" s="240">
        <v>133.03</v>
      </c>
      <c r="P1515" s="240">
        <v>255.46</v>
      </c>
      <c r="Q1515" s="240">
        <v>525.02</v>
      </c>
      <c r="R1515" s="240">
        <v>1257.06</v>
      </c>
      <c r="S1515" s="240">
        <v>1580.2</v>
      </c>
      <c r="T1515" s="240">
        <v>2725.41</v>
      </c>
      <c r="U1515" s="240">
        <v>1772.02</v>
      </c>
      <c r="V1515" s="240">
        <v>851.78</v>
      </c>
      <c r="W1515" s="240">
        <v>335.76</v>
      </c>
      <c r="X1515" s="240">
        <v>338.41</v>
      </c>
      <c r="Y1515" s="240">
        <v>20.350000000000001</v>
      </c>
      <c r="Z1515" s="240">
        <v>101.26</v>
      </c>
      <c r="AA1515" s="248">
        <v>87.32</v>
      </c>
      <c r="AB1515" s="93"/>
    </row>
    <row r="1516" spans="1:28" ht="19.5" customHeight="1" thickBot="1" x14ac:dyDescent="0.2">
      <c r="A1516" s="199"/>
      <c r="B1516" s="200"/>
      <c r="C1516" s="200"/>
      <c r="D1516" s="201"/>
      <c r="E1516" s="202" t="s">
        <v>150</v>
      </c>
      <c r="F1516" s="240">
        <v>1520.9680000000001</v>
      </c>
      <c r="G1516" s="251">
        <v>0</v>
      </c>
      <c r="H1516" s="250">
        <v>2.3889999999999998</v>
      </c>
      <c r="I1516" s="250">
        <v>3.5979999999999901</v>
      </c>
      <c r="J1516" s="250">
        <v>7.1649999999999903</v>
      </c>
      <c r="K1516" s="250">
        <v>24.469000000000001</v>
      </c>
      <c r="L1516" s="250">
        <v>5.548</v>
      </c>
      <c r="M1516" s="250">
        <v>16.311</v>
      </c>
      <c r="N1516" s="250">
        <v>17.814</v>
      </c>
      <c r="O1516" s="250">
        <v>15.865</v>
      </c>
      <c r="P1516" s="250">
        <v>32.6</v>
      </c>
      <c r="Q1516" s="250">
        <v>73.419999999999902</v>
      </c>
      <c r="R1516" s="250">
        <v>181.88800000000001</v>
      </c>
      <c r="S1516" s="250">
        <v>228.68299999999999</v>
      </c>
      <c r="T1516" s="250">
        <v>397.91699999999997</v>
      </c>
      <c r="U1516" s="250">
        <v>260.17099999999999</v>
      </c>
      <c r="V1516" s="250">
        <v>123.97</v>
      </c>
      <c r="W1516" s="250">
        <v>49.328000000000003</v>
      </c>
      <c r="X1516" s="250">
        <v>49.36</v>
      </c>
      <c r="Y1516" s="250">
        <v>2.992</v>
      </c>
      <c r="Z1516" s="250">
        <v>14.89</v>
      </c>
      <c r="AA1516" s="249">
        <v>12.59</v>
      </c>
      <c r="AB1516" s="93"/>
    </row>
    <row r="1517" spans="1:28" ht="19.5" customHeight="1" x14ac:dyDescent="0.15">
      <c r="A1517" s="391" t="s">
        <v>119</v>
      </c>
      <c r="B1517" s="394" t="s">
        <v>120</v>
      </c>
      <c r="C1517" s="395"/>
      <c r="D1517" s="396"/>
      <c r="E1517" s="198" t="s">
        <v>184</v>
      </c>
      <c r="F1517" s="248">
        <v>482.17</v>
      </c>
    </row>
    <row r="1518" spans="1:28" ht="19.5" customHeight="1" x14ac:dyDescent="0.15">
      <c r="A1518" s="392"/>
      <c r="B1518" s="397" t="s">
        <v>206</v>
      </c>
      <c r="C1518" s="398"/>
      <c r="D1518" s="399"/>
      <c r="E1518" s="189" t="s">
        <v>184</v>
      </c>
      <c r="F1518" s="248">
        <v>298.52999999999997</v>
      </c>
    </row>
    <row r="1519" spans="1:28" ht="19.5" customHeight="1" x14ac:dyDescent="0.15">
      <c r="A1519" s="393"/>
      <c r="B1519" s="397" t="s">
        <v>207</v>
      </c>
      <c r="C1519" s="398"/>
      <c r="D1519" s="399"/>
      <c r="E1519" s="189" t="s">
        <v>184</v>
      </c>
      <c r="F1519" s="248">
        <v>183.64</v>
      </c>
    </row>
    <row r="1520" spans="1:28" ht="19.5" customHeight="1" thickBot="1" x14ac:dyDescent="0.2">
      <c r="A1520" s="400" t="s">
        <v>205</v>
      </c>
      <c r="B1520" s="401"/>
      <c r="C1520" s="401"/>
      <c r="D1520" s="402"/>
      <c r="E1520" s="203" t="s">
        <v>184</v>
      </c>
      <c r="F1520" s="247">
        <v>0.65</v>
      </c>
    </row>
    <row r="1522" spans="1:28" ht="19.5" customHeight="1" x14ac:dyDescent="0.15">
      <c r="A1522" s="88" t="s">
        <v>387</v>
      </c>
      <c r="F1522" s="261" t="s">
        <v>509</v>
      </c>
    </row>
    <row r="1523" spans="1:28" ht="19.5" customHeight="1" thickBot="1" x14ac:dyDescent="0.2">
      <c r="A1523" s="388" t="s">
        <v>28</v>
      </c>
      <c r="B1523" s="390"/>
      <c r="C1523" s="390"/>
      <c r="D1523" s="390"/>
      <c r="E1523" s="390"/>
      <c r="F1523" s="390"/>
      <c r="G1523" s="390"/>
      <c r="H1523" s="390"/>
      <c r="I1523" s="390"/>
      <c r="J1523" s="390"/>
      <c r="K1523" s="390"/>
      <c r="L1523" s="390"/>
      <c r="M1523" s="390"/>
      <c r="N1523" s="390"/>
      <c r="O1523" s="390"/>
      <c r="P1523" s="390"/>
      <c r="Q1523" s="390"/>
      <c r="R1523" s="390"/>
      <c r="S1523" s="390"/>
      <c r="T1523" s="390"/>
      <c r="U1523" s="390"/>
      <c r="V1523" s="390"/>
      <c r="W1523" s="390"/>
      <c r="X1523" s="390"/>
      <c r="Y1523" s="390"/>
      <c r="Z1523" s="390"/>
      <c r="AA1523" s="390"/>
    </row>
    <row r="1524" spans="1:28" ht="19.5" customHeight="1" x14ac:dyDescent="0.15">
      <c r="A1524" s="185" t="s">
        <v>180</v>
      </c>
      <c r="B1524" s="186"/>
      <c r="C1524" s="186"/>
      <c r="D1524" s="186"/>
      <c r="E1524" s="186"/>
      <c r="F1524" s="90" t="s">
        <v>181</v>
      </c>
      <c r="G1524" s="91"/>
      <c r="H1524" s="91"/>
      <c r="I1524" s="91"/>
      <c r="J1524" s="91"/>
      <c r="K1524" s="91"/>
      <c r="L1524" s="91"/>
      <c r="M1524" s="91"/>
      <c r="N1524" s="91"/>
      <c r="O1524" s="91"/>
      <c r="P1524" s="91"/>
      <c r="Q1524" s="260"/>
      <c r="R1524" s="92"/>
      <c r="S1524" s="91"/>
      <c r="T1524" s="91"/>
      <c r="U1524" s="91"/>
      <c r="V1524" s="91"/>
      <c r="W1524" s="91"/>
      <c r="X1524" s="91"/>
      <c r="Y1524" s="91"/>
      <c r="Z1524" s="91"/>
      <c r="AA1524" s="259" t="s">
        <v>182</v>
      </c>
      <c r="AB1524" s="93"/>
    </row>
    <row r="1525" spans="1:28" ht="19.5" customHeight="1" x14ac:dyDescent="0.15">
      <c r="A1525" s="187" t="s">
        <v>183</v>
      </c>
      <c r="B1525" s="188"/>
      <c r="C1525" s="188"/>
      <c r="D1525" s="188"/>
      <c r="E1525" s="189" t="s">
        <v>184</v>
      </c>
      <c r="F1525" s="240">
        <v>8554.84</v>
      </c>
      <c r="G1525" s="256" t="s">
        <v>185</v>
      </c>
      <c r="H1525" s="256" t="s">
        <v>186</v>
      </c>
      <c r="I1525" s="256" t="s">
        <v>187</v>
      </c>
      <c r="J1525" s="256" t="s">
        <v>188</v>
      </c>
      <c r="K1525" s="256" t="s">
        <v>228</v>
      </c>
      <c r="L1525" s="256" t="s">
        <v>229</v>
      </c>
      <c r="M1525" s="256" t="s">
        <v>230</v>
      </c>
      <c r="N1525" s="256" t="s">
        <v>231</v>
      </c>
      <c r="O1525" s="256" t="s">
        <v>232</v>
      </c>
      <c r="P1525" s="256" t="s">
        <v>233</v>
      </c>
      <c r="Q1525" s="258" t="s">
        <v>234</v>
      </c>
      <c r="R1525" s="257" t="s">
        <v>235</v>
      </c>
      <c r="S1525" s="256" t="s">
        <v>236</v>
      </c>
      <c r="T1525" s="256" t="s">
        <v>237</v>
      </c>
      <c r="U1525" s="256" t="s">
        <v>238</v>
      </c>
      <c r="V1525" s="256" t="s">
        <v>239</v>
      </c>
      <c r="W1525" s="256" t="s">
        <v>42</v>
      </c>
      <c r="X1525" s="256" t="s">
        <v>147</v>
      </c>
      <c r="Y1525" s="256" t="s">
        <v>148</v>
      </c>
      <c r="Z1525" s="256" t="s">
        <v>149</v>
      </c>
      <c r="AA1525" s="253"/>
      <c r="AB1525" s="93"/>
    </row>
    <row r="1526" spans="1:28" ht="19.5" customHeight="1" x14ac:dyDescent="0.15">
      <c r="A1526" s="190"/>
      <c r="B1526" s="191"/>
      <c r="C1526" s="191"/>
      <c r="D1526" s="191"/>
      <c r="E1526" s="189" t="s">
        <v>150</v>
      </c>
      <c r="F1526" s="240">
        <v>1938.5989999999999</v>
      </c>
      <c r="G1526" s="254"/>
      <c r="H1526" s="254"/>
      <c r="I1526" s="254"/>
      <c r="J1526" s="254"/>
      <c r="K1526" s="254"/>
      <c r="L1526" s="254"/>
      <c r="M1526" s="254"/>
      <c r="N1526" s="254"/>
      <c r="O1526" s="254"/>
      <c r="P1526" s="254"/>
      <c r="Q1526" s="255"/>
      <c r="R1526" s="94"/>
      <c r="S1526" s="254"/>
      <c r="T1526" s="254"/>
      <c r="U1526" s="254"/>
      <c r="V1526" s="254"/>
      <c r="W1526" s="254"/>
      <c r="X1526" s="254"/>
      <c r="Y1526" s="254"/>
      <c r="Z1526" s="254"/>
      <c r="AA1526" s="253" t="s">
        <v>151</v>
      </c>
      <c r="AB1526" s="93"/>
    </row>
    <row r="1527" spans="1:28" ht="19.5" customHeight="1" x14ac:dyDescent="0.15">
      <c r="A1527" s="192"/>
      <c r="B1527" s="193" t="s">
        <v>152</v>
      </c>
      <c r="C1527" s="188"/>
      <c r="D1527" s="188"/>
      <c r="E1527" s="189" t="s">
        <v>184</v>
      </c>
      <c r="F1527" s="240">
        <v>8327.2099999999991</v>
      </c>
      <c r="G1527" s="240">
        <v>30.14</v>
      </c>
      <c r="H1527" s="240">
        <v>169</v>
      </c>
      <c r="I1527" s="240">
        <v>20.7</v>
      </c>
      <c r="J1527" s="240">
        <v>59.15</v>
      </c>
      <c r="K1527" s="240">
        <v>58.08</v>
      </c>
      <c r="L1527" s="240">
        <v>124.63</v>
      </c>
      <c r="M1527" s="240">
        <v>183.61</v>
      </c>
      <c r="N1527" s="240">
        <v>326.82</v>
      </c>
      <c r="O1527" s="240">
        <v>309.62</v>
      </c>
      <c r="P1527" s="240">
        <v>597.62</v>
      </c>
      <c r="Q1527" s="240">
        <v>909.76</v>
      </c>
      <c r="R1527" s="240">
        <v>1198.8699999999999</v>
      </c>
      <c r="S1527" s="240">
        <v>1324.04</v>
      </c>
      <c r="T1527" s="240">
        <v>1721.98</v>
      </c>
      <c r="U1527" s="240">
        <v>741.18</v>
      </c>
      <c r="V1527" s="240">
        <v>313.39</v>
      </c>
      <c r="W1527" s="240">
        <v>76.77</v>
      </c>
      <c r="X1527" s="240">
        <v>96.06</v>
      </c>
      <c r="Y1527" s="240">
        <v>6.14</v>
      </c>
      <c r="Z1527" s="240">
        <v>2.7</v>
      </c>
      <c r="AA1527" s="248">
        <v>56.95</v>
      </c>
      <c r="AB1527" s="93"/>
    </row>
    <row r="1528" spans="1:28" ht="19.5" customHeight="1" x14ac:dyDescent="0.15">
      <c r="A1528" s="194"/>
      <c r="B1528" s="195"/>
      <c r="C1528" s="191"/>
      <c r="D1528" s="191"/>
      <c r="E1528" s="189" t="s">
        <v>150</v>
      </c>
      <c r="F1528" s="240">
        <v>1938.5989999999999</v>
      </c>
      <c r="G1528" s="240">
        <v>0</v>
      </c>
      <c r="H1528" s="240">
        <v>1.4079999999999999</v>
      </c>
      <c r="I1528" s="240">
        <v>0.35199999999999998</v>
      </c>
      <c r="J1528" s="240">
        <v>3.6520000000000001</v>
      </c>
      <c r="K1528" s="240">
        <v>4.0389999999999997</v>
      </c>
      <c r="L1528" s="240">
        <v>21.193000000000001</v>
      </c>
      <c r="M1528" s="240">
        <v>38.566000000000003</v>
      </c>
      <c r="N1528" s="240">
        <v>85.028000000000006</v>
      </c>
      <c r="O1528" s="240">
        <v>87.461999999999904</v>
      </c>
      <c r="P1528" s="240">
        <v>174.953</v>
      </c>
      <c r="Q1528" s="240">
        <v>239.66900000000001</v>
      </c>
      <c r="R1528" s="240">
        <v>315.14499999999998</v>
      </c>
      <c r="S1528" s="240">
        <v>320.32100000000003</v>
      </c>
      <c r="T1528" s="240">
        <v>367.19700000000103</v>
      </c>
      <c r="U1528" s="240">
        <v>149.11099999999999</v>
      </c>
      <c r="V1528" s="240">
        <v>67.001999999999995</v>
      </c>
      <c r="W1528" s="240">
        <v>19.98</v>
      </c>
      <c r="X1528" s="240">
        <v>28.253</v>
      </c>
      <c r="Y1528" s="240">
        <v>1.7150000000000001</v>
      </c>
      <c r="Z1528" s="240">
        <v>0.70299999999999996</v>
      </c>
      <c r="AA1528" s="248">
        <v>12.85</v>
      </c>
      <c r="AB1528" s="93"/>
    </row>
    <row r="1529" spans="1:28" ht="19.5" customHeight="1" x14ac:dyDescent="0.15">
      <c r="A1529" s="194"/>
      <c r="B1529" s="196"/>
      <c r="C1529" s="193" t="s">
        <v>152</v>
      </c>
      <c r="D1529" s="188"/>
      <c r="E1529" s="189" t="s">
        <v>184</v>
      </c>
      <c r="F1529" s="240">
        <v>3931.57</v>
      </c>
      <c r="G1529" s="240">
        <v>18.28</v>
      </c>
      <c r="H1529" s="240">
        <v>30.35</v>
      </c>
      <c r="I1529" s="240">
        <v>7.67</v>
      </c>
      <c r="J1529" s="240">
        <v>22.57</v>
      </c>
      <c r="K1529" s="240">
        <v>21.22</v>
      </c>
      <c r="L1529" s="240">
        <v>107.31</v>
      </c>
      <c r="M1529" s="240">
        <v>140.25</v>
      </c>
      <c r="N1529" s="240">
        <v>275.32</v>
      </c>
      <c r="O1529" s="240">
        <v>267.68</v>
      </c>
      <c r="P1529" s="240">
        <v>476.86</v>
      </c>
      <c r="Q1529" s="240">
        <v>626.75</v>
      </c>
      <c r="R1529" s="240">
        <v>675.96</v>
      </c>
      <c r="S1529" s="240">
        <v>516.08000000000004</v>
      </c>
      <c r="T1529" s="240">
        <v>417.68</v>
      </c>
      <c r="U1529" s="240">
        <v>146.96</v>
      </c>
      <c r="V1529" s="240">
        <v>69.14</v>
      </c>
      <c r="W1529" s="240">
        <v>31.06</v>
      </c>
      <c r="X1529" s="240">
        <v>63.2</v>
      </c>
      <c r="Y1529" s="240">
        <v>1.85</v>
      </c>
      <c r="Z1529" s="240">
        <v>0</v>
      </c>
      <c r="AA1529" s="248">
        <v>15.38</v>
      </c>
      <c r="AB1529" s="93"/>
    </row>
    <row r="1530" spans="1:28" ht="19.5" customHeight="1" x14ac:dyDescent="0.15">
      <c r="A1530" s="194"/>
      <c r="B1530" s="197"/>
      <c r="C1530" s="197"/>
      <c r="D1530" s="191"/>
      <c r="E1530" s="189" t="s">
        <v>150</v>
      </c>
      <c r="F1530" s="240">
        <v>1272.383</v>
      </c>
      <c r="G1530" s="240">
        <v>0</v>
      </c>
      <c r="H1530" s="240">
        <v>7.0000000000000001E-3</v>
      </c>
      <c r="I1530" s="240">
        <v>2.4E-2</v>
      </c>
      <c r="J1530" s="240">
        <v>1.768</v>
      </c>
      <c r="K1530" s="240">
        <v>1.4550000000000001</v>
      </c>
      <c r="L1530" s="240">
        <v>19.63</v>
      </c>
      <c r="M1530" s="240">
        <v>34.234000000000002</v>
      </c>
      <c r="N1530" s="240">
        <v>79.358000000000004</v>
      </c>
      <c r="O1530" s="240">
        <v>82.398999999999901</v>
      </c>
      <c r="P1530" s="240">
        <v>158.69200000000001</v>
      </c>
      <c r="Q1530" s="240">
        <v>198.065</v>
      </c>
      <c r="R1530" s="240">
        <v>232.536</v>
      </c>
      <c r="S1530" s="240">
        <v>184.10300000000001</v>
      </c>
      <c r="T1530" s="240">
        <v>156.511</v>
      </c>
      <c r="U1530" s="240">
        <v>55.302999999999997</v>
      </c>
      <c r="V1530" s="240">
        <v>27.277999999999999</v>
      </c>
      <c r="W1530" s="240">
        <v>12.657999999999999</v>
      </c>
      <c r="X1530" s="240">
        <v>22.599</v>
      </c>
      <c r="Y1530" s="240">
        <v>0.72599999999999998</v>
      </c>
      <c r="Z1530" s="240">
        <v>0</v>
      </c>
      <c r="AA1530" s="248">
        <v>5.0369999999999999</v>
      </c>
      <c r="AB1530" s="93"/>
    </row>
    <row r="1531" spans="1:28" ht="19.5" customHeight="1" x14ac:dyDescent="0.15">
      <c r="A1531" s="194"/>
      <c r="B1531" s="198"/>
      <c r="C1531" s="189"/>
      <c r="D1531" s="189" t="s">
        <v>153</v>
      </c>
      <c r="E1531" s="189" t="s">
        <v>184</v>
      </c>
      <c r="F1531" s="240">
        <v>3874.6</v>
      </c>
      <c r="G1531" s="240">
        <v>13.34</v>
      </c>
      <c r="H1531" s="240">
        <v>22.61</v>
      </c>
      <c r="I1531" s="240">
        <v>4.79</v>
      </c>
      <c r="J1531" s="240">
        <v>19.61</v>
      </c>
      <c r="K1531" s="240">
        <v>20.69</v>
      </c>
      <c r="L1531" s="240">
        <v>106.55</v>
      </c>
      <c r="M1531" s="240">
        <v>137.18</v>
      </c>
      <c r="N1531" s="240">
        <v>271.97000000000003</v>
      </c>
      <c r="O1531" s="240">
        <v>262.85000000000002</v>
      </c>
      <c r="P1531" s="240">
        <v>475.81</v>
      </c>
      <c r="Q1531" s="240">
        <v>625.13</v>
      </c>
      <c r="R1531" s="240">
        <v>674.62</v>
      </c>
      <c r="S1531" s="240">
        <v>513.44000000000005</v>
      </c>
      <c r="T1531" s="240">
        <v>408.42</v>
      </c>
      <c r="U1531" s="240">
        <v>137.47999999999999</v>
      </c>
      <c r="V1531" s="240">
        <v>69.14</v>
      </c>
      <c r="W1531" s="240">
        <v>31.02</v>
      </c>
      <c r="X1531" s="240">
        <v>62.72</v>
      </c>
      <c r="Y1531" s="240">
        <v>1.85</v>
      </c>
      <c r="Z1531" s="240">
        <v>0</v>
      </c>
      <c r="AA1531" s="248">
        <v>15.38</v>
      </c>
      <c r="AB1531" s="93"/>
    </row>
    <row r="1532" spans="1:28" ht="19.5" customHeight="1" x14ac:dyDescent="0.15">
      <c r="A1532" s="194"/>
      <c r="B1532" s="198" t="s">
        <v>154</v>
      </c>
      <c r="C1532" s="198"/>
      <c r="D1532" s="198"/>
      <c r="E1532" s="189" t="s">
        <v>150</v>
      </c>
      <c r="F1532" s="240">
        <v>1266.3810000000001</v>
      </c>
      <c r="G1532" s="240">
        <v>0</v>
      </c>
      <c r="H1532" s="240">
        <v>0</v>
      </c>
      <c r="I1532" s="240">
        <v>0</v>
      </c>
      <c r="J1532" s="240">
        <v>1.6180000000000001</v>
      </c>
      <c r="K1532" s="240">
        <v>1.4159999999999999</v>
      </c>
      <c r="L1532" s="240">
        <v>19.550999999999998</v>
      </c>
      <c r="M1532" s="240">
        <v>33.927</v>
      </c>
      <c r="N1532" s="240">
        <v>78.748999999999995</v>
      </c>
      <c r="O1532" s="240">
        <v>81.189999999999898</v>
      </c>
      <c r="P1532" s="240">
        <v>158.41900000000001</v>
      </c>
      <c r="Q1532" s="240">
        <v>197.803</v>
      </c>
      <c r="R1532" s="240">
        <v>232.262</v>
      </c>
      <c r="S1532" s="240">
        <v>183.83500000000001</v>
      </c>
      <c r="T1532" s="240">
        <v>155.41900000000001</v>
      </c>
      <c r="U1532" s="240">
        <v>53.97</v>
      </c>
      <c r="V1532" s="240">
        <v>27.277999999999999</v>
      </c>
      <c r="W1532" s="240">
        <v>12.653</v>
      </c>
      <c r="X1532" s="240">
        <v>22.527999999999999</v>
      </c>
      <c r="Y1532" s="240">
        <v>0.72599999999999998</v>
      </c>
      <c r="Z1532" s="240">
        <v>0</v>
      </c>
      <c r="AA1532" s="248">
        <v>5.0369999999999999</v>
      </c>
      <c r="AB1532" s="93"/>
    </row>
    <row r="1533" spans="1:28" ht="19.5" customHeight="1" x14ac:dyDescent="0.15">
      <c r="A1533" s="194" t="s">
        <v>155</v>
      </c>
      <c r="B1533" s="198"/>
      <c r="C1533" s="198" t="s">
        <v>10</v>
      </c>
      <c r="D1533" s="189" t="s">
        <v>156</v>
      </c>
      <c r="E1533" s="189" t="s">
        <v>184</v>
      </c>
      <c r="F1533" s="240">
        <v>3097.47</v>
      </c>
      <c r="G1533" s="240">
        <v>4.62</v>
      </c>
      <c r="H1533" s="240">
        <v>7.74</v>
      </c>
      <c r="I1533" s="240">
        <v>0.3</v>
      </c>
      <c r="J1533" s="240">
        <v>11.79</v>
      </c>
      <c r="K1533" s="240">
        <v>5.97</v>
      </c>
      <c r="L1533" s="240">
        <v>89.6</v>
      </c>
      <c r="M1533" s="240">
        <v>133.6</v>
      </c>
      <c r="N1533" s="240">
        <v>270.99</v>
      </c>
      <c r="O1533" s="240">
        <v>232.68</v>
      </c>
      <c r="P1533" s="240">
        <v>456.73</v>
      </c>
      <c r="Q1533" s="240">
        <v>387.24</v>
      </c>
      <c r="R1533" s="240">
        <v>499.3</v>
      </c>
      <c r="S1533" s="240">
        <v>388.89</v>
      </c>
      <c r="T1533" s="240">
        <v>353.19</v>
      </c>
      <c r="U1533" s="240">
        <v>120.94</v>
      </c>
      <c r="V1533" s="240">
        <v>62.84</v>
      </c>
      <c r="W1533" s="240">
        <v>31.02</v>
      </c>
      <c r="X1533" s="240">
        <v>33.799999999999997</v>
      </c>
      <c r="Y1533" s="240">
        <v>1.64</v>
      </c>
      <c r="Z1533" s="240">
        <v>0</v>
      </c>
      <c r="AA1533" s="248">
        <v>4.59</v>
      </c>
      <c r="AB1533" s="93"/>
    </row>
    <row r="1534" spans="1:28" ht="19.5" customHeight="1" x14ac:dyDescent="0.15">
      <c r="A1534" s="194"/>
      <c r="B1534" s="198"/>
      <c r="C1534" s="198"/>
      <c r="D1534" s="198"/>
      <c r="E1534" s="189" t="s">
        <v>150</v>
      </c>
      <c r="F1534" s="240">
        <v>1088.8489999999999</v>
      </c>
      <c r="G1534" s="240">
        <v>0</v>
      </c>
      <c r="H1534" s="240">
        <v>0</v>
      </c>
      <c r="I1534" s="240">
        <v>0</v>
      </c>
      <c r="J1534" s="240">
        <v>1.4179999999999999</v>
      </c>
      <c r="K1534" s="240">
        <v>1.016</v>
      </c>
      <c r="L1534" s="240">
        <v>18.841000000000001</v>
      </c>
      <c r="M1534" s="240">
        <v>33.424999999999997</v>
      </c>
      <c r="N1534" s="240">
        <v>78.572999999999993</v>
      </c>
      <c r="O1534" s="240">
        <v>74.458999999999904</v>
      </c>
      <c r="P1534" s="240">
        <v>154.29499999999999</v>
      </c>
      <c r="Q1534" s="240">
        <v>142.90700000000001</v>
      </c>
      <c r="R1534" s="240">
        <v>188.125</v>
      </c>
      <c r="S1534" s="240">
        <v>150.553</v>
      </c>
      <c r="T1534" s="240">
        <v>140.88399999999999</v>
      </c>
      <c r="U1534" s="240">
        <v>49.536000000000001</v>
      </c>
      <c r="V1534" s="240">
        <v>25.747</v>
      </c>
      <c r="W1534" s="240">
        <v>12.653</v>
      </c>
      <c r="X1534" s="240">
        <v>13.852</v>
      </c>
      <c r="Y1534" s="240">
        <v>0.67300000000000004</v>
      </c>
      <c r="Z1534" s="240">
        <v>0</v>
      </c>
      <c r="AA1534" s="248">
        <v>1.8919999999999999</v>
      </c>
      <c r="AB1534" s="93"/>
    </row>
    <row r="1535" spans="1:28" ht="19.5" customHeight="1" x14ac:dyDescent="0.15">
      <c r="A1535" s="194"/>
      <c r="B1535" s="198"/>
      <c r="C1535" s="198"/>
      <c r="D1535" s="189" t="s">
        <v>157</v>
      </c>
      <c r="E1535" s="189" t="s">
        <v>184</v>
      </c>
      <c r="F1535" s="240">
        <v>347.77</v>
      </c>
      <c r="G1535" s="240">
        <v>0</v>
      </c>
      <c r="H1535" s="240">
        <v>0</v>
      </c>
      <c r="I1535" s="240">
        <v>0</v>
      </c>
      <c r="J1535" s="240">
        <v>0</v>
      </c>
      <c r="K1535" s="240">
        <v>0.06</v>
      </c>
      <c r="L1535" s="240">
        <v>0.24</v>
      </c>
      <c r="M1535" s="240">
        <v>0.13</v>
      </c>
      <c r="N1535" s="240">
        <v>0.61</v>
      </c>
      <c r="O1535" s="240">
        <v>4.21</v>
      </c>
      <c r="P1535" s="240">
        <v>11.64</v>
      </c>
      <c r="Q1535" s="240">
        <v>173.13</v>
      </c>
      <c r="R1535" s="240">
        <v>74.930000000000007</v>
      </c>
      <c r="S1535" s="240">
        <v>29.75</v>
      </c>
      <c r="T1535" s="240">
        <v>34</v>
      </c>
      <c r="U1535" s="240">
        <v>12.81</v>
      </c>
      <c r="V1535" s="240">
        <v>6.05</v>
      </c>
      <c r="W1535" s="240">
        <v>0</v>
      </c>
      <c r="X1535" s="240">
        <v>0</v>
      </c>
      <c r="Y1535" s="240">
        <v>0.21</v>
      </c>
      <c r="Z1535" s="240">
        <v>0</v>
      </c>
      <c r="AA1535" s="248">
        <v>0</v>
      </c>
      <c r="AB1535" s="93"/>
    </row>
    <row r="1536" spans="1:28" ht="19.5" customHeight="1" x14ac:dyDescent="0.15">
      <c r="A1536" s="194"/>
      <c r="B1536" s="198"/>
      <c r="C1536" s="198"/>
      <c r="D1536" s="198"/>
      <c r="E1536" s="189" t="s">
        <v>150</v>
      </c>
      <c r="F1536" s="240">
        <v>78.366</v>
      </c>
      <c r="G1536" s="240">
        <v>0</v>
      </c>
      <c r="H1536" s="240">
        <v>0</v>
      </c>
      <c r="I1536" s="240">
        <v>0</v>
      </c>
      <c r="J1536" s="240">
        <v>0</v>
      </c>
      <c r="K1536" s="240">
        <v>6.0000000000000001E-3</v>
      </c>
      <c r="L1536" s="240">
        <v>2.9000000000000001E-2</v>
      </c>
      <c r="M1536" s="240">
        <v>1.7999999999999999E-2</v>
      </c>
      <c r="N1536" s="240">
        <v>9.8000000000000004E-2</v>
      </c>
      <c r="O1536" s="240">
        <v>0.75800000000000001</v>
      </c>
      <c r="P1536" s="240">
        <v>2.2970000000000002</v>
      </c>
      <c r="Q1536" s="240">
        <v>38.082000000000001</v>
      </c>
      <c r="R1536" s="240">
        <v>17.073</v>
      </c>
      <c r="S1536" s="240">
        <v>6.7919999999999998</v>
      </c>
      <c r="T1536" s="240">
        <v>8.3770000000000007</v>
      </c>
      <c r="U1536" s="240">
        <v>3.327</v>
      </c>
      <c r="V1536" s="240">
        <v>1.456</v>
      </c>
      <c r="W1536" s="240">
        <v>0</v>
      </c>
      <c r="X1536" s="240">
        <v>0</v>
      </c>
      <c r="Y1536" s="240">
        <v>5.2999999999999999E-2</v>
      </c>
      <c r="Z1536" s="240">
        <v>0</v>
      </c>
      <c r="AA1536" s="248">
        <v>0</v>
      </c>
      <c r="AB1536" s="93"/>
    </row>
    <row r="1537" spans="1:28" ht="19.5" customHeight="1" x14ac:dyDescent="0.15">
      <c r="A1537" s="194"/>
      <c r="B1537" s="198" t="s">
        <v>158</v>
      </c>
      <c r="C1537" s="198" t="s">
        <v>159</v>
      </c>
      <c r="D1537" s="189" t="s">
        <v>160</v>
      </c>
      <c r="E1537" s="189" t="s">
        <v>184</v>
      </c>
      <c r="F1537" s="240">
        <v>0</v>
      </c>
      <c r="G1537" s="240">
        <v>0</v>
      </c>
      <c r="H1537" s="240">
        <v>0</v>
      </c>
      <c r="I1537" s="240">
        <v>0</v>
      </c>
      <c r="J1537" s="240">
        <v>0</v>
      </c>
      <c r="K1537" s="240">
        <v>0</v>
      </c>
      <c r="L1537" s="240">
        <v>0</v>
      </c>
      <c r="M1537" s="240">
        <v>0</v>
      </c>
      <c r="N1537" s="240">
        <v>0</v>
      </c>
      <c r="O1537" s="240">
        <v>0</v>
      </c>
      <c r="P1537" s="240">
        <v>0</v>
      </c>
      <c r="Q1537" s="240">
        <v>0</v>
      </c>
      <c r="R1537" s="240">
        <v>0</v>
      </c>
      <c r="S1537" s="240">
        <v>0</v>
      </c>
      <c r="T1537" s="240">
        <v>0</v>
      </c>
      <c r="U1537" s="240">
        <v>0</v>
      </c>
      <c r="V1537" s="240">
        <v>0</v>
      </c>
      <c r="W1537" s="240">
        <v>0</v>
      </c>
      <c r="X1537" s="240">
        <v>0</v>
      </c>
      <c r="Y1537" s="240">
        <v>0</v>
      </c>
      <c r="Z1537" s="240">
        <v>0</v>
      </c>
      <c r="AA1537" s="248">
        <v>0</v>
      </c>
      <c r="AB1537" s="93"/>
    </row>
    <row r="1538" spans="1:28" ht="19.5" customHeight="1" x14ac:dyDescent="0.15">
      <c r="A1538" s="194"/>
      <c r="B1538" s="198"/>
      <c r="C1538" s="198"/>
      <c r="D1538" s="198"/>
      <c r="E1538" s="189" t="s">
        <v>150</v>
      </c>
      <c r="F1538" s="240">
        <v>0</v>
      </c>
      <c r="G1538" s="240">
        <v>0</v>
      </c>
      <c r="H1538" s="240">
        <v>0</v>
      </c>
      <c r="I1538" s="240">
        <v>0</v>
      </c>
      <c r="J1538" s="240">
        <v>0</v>
      </c>
      <c r="K1538" s="240">
        <v>0</v>
      </c>
      <c r="L1538" s="240">
        <v>0</v>
      </c>
      <c r="M1538" s="240">
        <v>0</v>
      </c>
      <c r="N1538" s="240">
        <v>0</v>
      </c>
      <c r="O1538" s="240">
        <v>0</v>
      </c>
      <c r="P1538" s="240">
        <v>0</v>
      </c>
      <c r="Q1538" s="240">
        <v>0</v>
      </c>
      <c r="R1538" s="240">
        <v>0</v>
      </c>
      <c r="S1538" s="240">
        <v>0</v>
      </c>
      <c r="T1538" s="240">
        <v>0</v>
      </c>
      <c r="U1538" s="240">
        <v>0</v>
      </c>
      <c r="V1538" s="240">
        <v>0</v>
      </c>
      <c r="W1538" s="240">
        <v>0</v>
      </c>
      <c r="X1538" s="240">
        <v>0</v>
      </c>
      <c r="Y1538" s="240">
        <v>0</v>
      </c>
      <c r="Z1538" s="240">
        <v>0</v>
      </c>
      <c r="AA1538" s="248">
        <v>0</v>
      </c>
      <c r="AB1538" s="93"/>
    </row>
    <row r="1539" spans="1:28" ht="19.5" customHeight="1" x14ac:dyDescent="0.15">
      <c r="A1539" s="194"/>
      <c r="B1539" s="198"/>
      <c r="C1539" s="198"/>
      <c r="D1539" s="189" t="s">
        <v>161</v>
      </c>
      <c r="E1539" s="189" t="s">
        <v>184</v>
      </c>
      <c r="F1539" s="240">
        <v>60.94</v>
      </c>
      <c r="G1539" s="240">
        <v>8.7200000000000006</v>
      </c>
      <c r="H1539" s="240">
        <v>7.14</v>
      </c>
      <c r="I1539" s="240">
        <v>4.1500000000000004</v>
      </c>
      <c r="J1539" s="240">
        <v>6.61</v>
      </c>
      <c r="K1539" s="240">
        <v>14.66</v>
      </c>
      <c r="L1539" s="240">
        <v>16.489999999999998</v>
      </c>
      <c r="M1539" s="240">
        <v>0.49</v>
      </c>
      <c r="N1539" s="240">
        <v>0</v>
      </c>
      <c r="O1539" s="240">
        <v>0</v>
      </c>
      <c r="P1539" s="240">
        <v>0.25</v>
      </c>
      <c r="Q1539" s="240">
        <v>0</v>
      </c>
      <c r="R1539" s="240">
        <v>0.23</v>
      </c>
      <c r="S1539" s="240">
        <v>0.44</v>
      </c>
      <c r="T1539" s="240">
        <v>0</v>
      </c>
      <c r="U1539" s="240">
        <v>0.63</v>
      </c>
      <c r="V1539" s="240">
        <v>0</v>
      </c>
      <c r="W1539" s="240">
        <v>0</v>
      </c>
      <c r="X1539" s="240">
        <v>0</v>
      </c>
      <c r="Y1539" s="240">
        <v>0</v>
      </c>
      <c r="Z1539" s="240">
        <v>0</v>
      </c>
      <c r="AA1539" s="248">
        <v>1.1299999999999999</v>
      </c>
      <c r="AB1539" s="93"/>
    </row>
    <row r="1540" spans="1:28" ht="19.5" customHeight="1" x14ac:dyDescent="0.15">
      <c r="A1540" s="194"/>
      <c r="B1540" s="198"/>
      <c r="C1540" s="198"/>
      <c r="D1540" s="198"/>
      <c r="E1540" s="189" t="s">
        <v>150</v>
      </c>
      <c r="F1540" s="240">
        <v>1.82</v>
      </c>
      <c r="G1540" s="240">
        <v>0</v>
      </c>
      <c r="H1540" s="240">
        <v>0</v>
      </c>
      <c r="I1540" s="240">
        <v>0</v>
      </c>
      <c r="J1540" s="240">
        <v>7.9000000000000001E-2</v>
      </c>
      <c r="K1540" s="240">
        <v>0.39400000000000002</v>
      </c>
      <c r="L1540" s="240">
        <v>0.64500000000000002</v>
      </c>
      <c r="M1540" s="240">
        <v>2.8000000000000001E-2</v>
      </c>
      <c r="N1540" s="240">
        <v>0</v>
      </c>
      <c r="O1540" s="240">
        <v>0</v>
      </c>
      <c r="P1540" s="240">
        <v>2.3E-2</v>
      </c>
      <c r="Q1540" s="240">
        <v>0</v>
      </c>
      <c r="R1540" s="240">
        <v>4.4999999999999998E-2</v>
      </c>
      <c r="S1540" s="240">
        <v>9.9000000000000005E-2</v>
      </c>
      <c r="T1540" s="240">
        <v>0</v>
      </c>
      <c r="U1540" s="240">
        <v>0.17899999999999999</v>
      </c>
      <c r="V1540" s="240">
        <v>0</v>
      </c>
      <c r="W1540" s="240">
        <v>0</v>
      </c>
      <c r="X1540" s="240">
        <v>0</v>
      </c>
      <c r="Y1540" s="240">
        <v>0</v>
      </c>
      <c r="Z1540" s="240">
        <v>0</v>
      </c>
      <c r="AA1540" s="248">
        <v>0.32800000000000001</v>
      </c>
      <c r="AB1540" s="93"/>
    </row>
    <row r="1541" spans="1:28" ht="19.5" customHeight="1" x14ac:dyDescent="0.15">
      <c r="A1541" s="194"/>
      <c r="B1541" s="198"/>
      <c r="C1541" s="198" t="s">
        <v>162</v>
      </c>
      <c r="D1541" s="189" t="s">
        <v>163</v>
      </c>
      <c r="E1541" s="189" t="s">
        <v>184</v>
      </c>
      <c r="F1541" s="240">
        <v>357.81</v>
      </c>
      <c r="G1541" s="240">
        <v>0</v>
      </c>
      <c r="H1541" s="240">
        <v>6.45</v>
      </c>
      <c r="I1541" s="240">
        <v>0</v>
      </c>
      <c r="J1541" s="240">
        <v>1.21</v>
      </c>
      <c r="K1541" s="240">
        <v>0</v>
      </c>
      <c r="L1541" s="240">
        <v>0.22</v>
      </c>
      <c r="M1541" s="240">
        <v>2.15</v>
      </c>
      <c r="N1541" s="240">
        <v>0.37</v>
      </c>
      <c r="O1541" s="240">
        <v>25.96</v>
      </c>
      <c r="P1541" s="240">
        <v>7.19</v>
      </c>
      <c r="Q1541" s="240">
        <v>64.72</v>
      </c>
      <c r="R1541" s="240">
        <v>100.16</v>
      </c>
      <c r="S1541" s="240">
        <v>94.36</v>
      </c>
      <c r="T1541" s="240">
        <v>21.23</v>
      </c>
      <c r="U1541" s="240">
        <v>3.1</v>
      </c>
      <c r="V1541" s="240">
        <v>0.25</v>
      </c>
      <c r="W1541" s="240">
        <v>0</v>
      </c>
      <c r="X1541" s="240">
        <v>28.92</v>
      </c>
      <c r="Y1541" s="240">
        <v>0</v>
      </c>
      <c r="Z1541" s="240">
        <v>0</v>
      </c>
      <c r="AA1541" s="248">
        <v>1.52</v>
      </c>
      <c r="AB1541" s="93"/>
    </row>
    <row r="1542" spans="1:28" ht="19.5" customHeight="1" x14ac:dyDescent="0.15">
      <c r="A1542" s="194"/>
      <c r="B1542" s="198" t="s">
        <v>20</v>
      </c>
      <c r="C1542" s="198"/>
      <c r="D1542" s="198"/>
      <c r="E1542" s="189" t="s">
        <v>150</v>
      </c>
      <c r="F1542" s="240">
        <v>94.933000000000007</v>
      </c>
      <c r="G1542" s="240">
        <v>0</v>
      </c>
      <c r="H1542" s="240">
        <v>0</v>
      </c>
      <c r="I1542" s="240">
        <v>0</v>
      </c>
      <c r="J1542" s="240">
        <v>0.121</v>
      </c>
      <c r="K1542" s="240">
        <v>0</v>
      </c>
      <c r="L1542" s="240">
        <v>3.5999999999999997E-2</v>
      </c>
      <c r="M1542" s="240">
        <v>0.40899999999999997</v>
      </c>
      <c r="N1542" s="240">
        <v>7.8E-2</v>
      </c>
      <c r="O1542" s="240">
        <v>5.9729999999999999</v>
      </c>
      <c r="P1542" s="240">
        <v>1.804</v>
      </c>
      <c r="Q1542" s="240">
        <v>16.808</v>
      </c>
      <c r="R1542" s="240">
        <v>27.018999999999998</v>
      </c>
      <c r="S1542" s="240">
        <v>26.390999999999998</v>
      </c>
      <c r="T1542" s="240">
        <v>6.1580000000000004</v>
      </c>
      <c r="U1542" s="240">
        <v>0.92800000000000005</v>
      </c>
      <c r="V1542" s="240">
        <v>7.4999999999999997E-2</v>
      </c>
      <c r="W1542" s="240">
        <v>0</v>
      </c>
      <c r="X1542" s="240">
        <v>8.6760000000000002</v>
      </c>
      <c r="Y1542" s="240">
        <v>0</v>
      </c>
      <c r="Z1542" s="240">
        <v>0</v>
      </c>
      <c r="AA1542" s="248">
        <v>0.45700000000000002</v>
      </c>
      <c r="AB1542" s="93"/>
    </row>
    <row r="1543" spans="1:28" ht="19.5" customHeight="1" x14ac:dyDescent="0.15">
      <c r="A1543" s="194"/>
      <c r="B1543" s="198"/>
      <c r="C1543" s="198"/>
      <c r="D1543" s="189" t="s">
        <v>164</v>
      </c>
      <c r="E1543" s="189" t="s">
        <v>184</v>
      </c>
      <c r="F1543" s="240">
        <v>10.61</v>
      </c>
      <c r="G1543" s="240">
        <v>0</v>
      </c>
      <c r="H1543" s="240">
        <v>1.28</v>
      </c>
      <c r="I1543" s="240">
        <v>0.34</v>
      </c>
      <c r="J1543" s="240">
        <v>0</v>
      </c>
      <c r="K1543" s="240">
        <v>0</v>
      </c>
      <c r="L1543" s="240">
        <v>0</v>
      </c>
      <c r="M1543" s="240">
        <v>0.81</v>
      </c>
      <c r="N1543" s="240">
        <v>0</v>
      </c>
      <c r="O1543" s="240">
        <v>0</v>
      </c>
      <c r="P1543" s="240">
        <v>0</v>
      </c>
      <c r="Q1543" s="240">
        <v>0.04</v>
      </c>
      <c r="R1543" s="240">
        <v>0</v>
      </c>
      <c r="S1543" s="240">
        <v>0</v>
      </c>
      <c r="T1543" s="240">
        <v>0</v>
      </c>
      <c r="U1543" s="240">
        <v>0</v>
      </c>
      <c r="V1543" s="240">
        <v>0</v>
      </c>
      <c r="W1543" s="240">
        <v>0</v>
      </c>
      <c r="X1543" s="240">
        <v>0</v>
      </c>
      <c r="Y1543" s="240">
        <v>0</v>
      </c>
      <c r="Z1543" s="240">
        <v>0</v>
      </c>
      <c r="AA1543" s="248">
        <v>8.14</v>
      </c>
      <c r="AB1543" s="93"/>
    </row>
    <row r="1544" spans="1:28" ht="19.5" customHeight="1" x14ac:dyDescent="0.15">
      <c r="A1544" s="194" t="s">
        <v>227</v>
      </c>
      <c r="B1544" s="198"/>
      <c r="C1544" s="198"/>
      <c r="D1544" s="198"/>
      <c r="E1544" s="189" t="s">
        <v>150</v>
      </c>
      <c r="F1544" s="240">
        <v>2.4129999999999998</v>
      </c>
      <c r="G1544" s="240">
        <v>0</v>
      </c>
      <c r="H1544" s="240">
        <v>0</v>
      </c>
      <c r="I1544" s="240">
        <v>0</v>
      </c>
      <c r="J1544" s="240">
        <v>0</v>
      </c>
      <c r="K1544" s="240">
        <v>0</v>
      </c>
      <c r="L1544" s="240">
        <v>0</v>
      </c>
      <c r="M1544" s="240">
        <v>4.7E-2</v>
      </c>
      <c r="N1544" s="240">
        <v>0</v>
      </c>
      <c r="O1544" s="240">
        <v>0</v>
      </c>
      <c r="P1544" s="240">
        <v>0</v>
      </c>
      <c r="Q1544" s="240">
        <v>6.0000000000000001E-3</v>
      </c>
      <c r="R1544" s="240">
        <v>0</v>
      </c>
      <c r="S1544" s="240">
        <v>0</v>
      </c>
      <c r="T1544" s="240">
        <v>0</v>
      </c>
      <c r="U1544" s="240">
        <v>0</v>
      </c>
      <c r="V1544" s="240">
        <v>0</v>
      </c>
      <c r="W1544" s="240">
        <v>0</v>
      </c>
      <c r="X1544" s="240">
        <v>0</v>
      </c>
      <c r="Y1544" s="240">
        <v>0</v>
      </c>
      <c r="Z1544" s="240">
        <v>0</v>
      </c>
      <c r="AA1544" s="248">
        <v>2.36</v>
      </c>
      <c r="AB1544" s="93"/>
    </row>
    <row r="1545" spans="1:28" ht="19.5" customHeight="1" x14ac:dyDescent="0.15">
      <c r="A1545" s="194"/>
      <c r="B1545" s="197"/>
      <c r="C1545" s="193" t="s">
        <v>165</v>
      </c>
      <c r="D1545" s="188"/>
      <c r="E1545" s="189" t="s">
        <v>184</v>
      </c>
      <c r="F1545" s="240">
        <v>56.97</v>
      </c>
      <c r="G1545" s="240">
        <v>4.9400000000000004</v>
      </c>
      <c r="H1545" s="240">
        <v>7.74</v>
      </c>
      <c r="I1545" s="240">
        <v>2.88</v>
      </c>
      <c r="J1545" s="240">
        <v>2.96</v>
      </c>
      <c r="K1545" s="240">
        <v>0.53</v>
      </c>
      <c r="L1545" s="240">
        <v>0.76</v>
      </c>
      <c r="M1545" s="240">
        <v>3.07</v>
      </c>
      <c r="N1545" s="240">
        <v>3.35</v>
      </c>
      <c r="O1545" s="240">
        <v>4.83</v>
      </c>
      <c r="P1545" s="240">
        <v>1.05</v>
      </c>
      <c r="Q1545" s="240">
        <v>1.62</v>
      </c>
      <c r="R1545" s="240">
        <v>1.34</v>
      </c>
      <c r="S1545" s="240">
        <v>2.64</v>
      </c>
      <c r="T1545" s="240">
        <v>9.26</v>
      </c>
      <c r="U1545" s="240">
        <v>9.48</v>
      </c>
      <c r="V1545" s="240">
        <v>0</v>
      </c>
      <c r="W1545" s="240">
        <v>0.04</v>
      </c>
      <c r="X1545" s="240">
        <v>0.48</v>
      </c>
      <c r="Y1545" s="240">
        <v>0</v>
      </c>
      <c r="Z1545" s="240">
        <v>0</v>
      </c>
      <c r="AA1545" s="248">
        <v>0</v>
      </c>
      <c r="AB1545" s="93"/>
    </row>
    <row r="1546" spans="1:28" ht="19.5" customHeight="1" x14ac:dyDescent="0.15">
      <c r="A1546" s="194"/>
      <c r="B1546" s="197"/>
      <c r="C1546" s="197"/>
      <c r="D1546" s="191"/>
      <c r="E1546" s="189" t="s">
        <v>150</v>
      </c>
      <c r="F1546" s="240">
        <v>6.0019999999999998</v>
      </c>
      <c r="G1546" s="240">
        <v>0</v>
      </c>
      <c r="H1546" s="240">
        <v>7.0000000000000001E-3</v>
      </c>
      <c r="I1546" s="240">
        <v>2.4E-2</v>
      </c>
      <c r="J1546" s="240">
        <v>0.15</v>
      </c>
      <c r="K1546" s="240">
        <v>3.9E-2</v>
      </c>
      <c r="L1546" s="240">
        <v>7.9000000000000001E-2</v>
      </c>
      <c r="M1546" s="240">
        <v>0.307</v>
      </c>
      <c r="N1546" s="240">
        <v>0.60899999999999999</v>
      </c>
      <c r="O1546" s="240">
        <v>1.2090000000000001</v>
      </c>
      <c r="P1546" s="240">
        <v>0.27300000000000002</v>
      </c>
      <c r="Q1546" s="240">
        <v>0.26200000000000001</v>
      </c>
      <c r="R1546" s="240">
        <v>0.27400000000000002</v>
      </c>
      <c r="S1546" s="240">
        <v>0.26800000000000002</v>
      </c>
      <c r="T1546" s="240">
        <v>1.0920000000000001</v>
      </c>
      <c r="U1546" s="240">
        <v>1.333</v>
      </c>
      <c r="V1546" s="240">
        <v>0</v>
      </c>
      <c r="W1546" s="240">
        <v>5.0000000000000001E-3</v>
      </c>
      <c r="X1546" s="240">
        <v>7.0999999999999994E-2</v>
      </c>
      <c r="Y1546" s="240">
        <v>0</v>
      </c>
      <c r="Z1546" s="240">
        <v>0</v>
      </c>
      <c r="AA1546" s="248">
        <v>0</v>
      </c>
      <c r="AB1546" s="93"/>
    </row>
    <row r="1547" spans="1:28" ht="19.5" customHeight="1" x14ac:dyDescent="0.15">
      <c r="A1547" s="194"/>
      <c r="B1547" s="196"/>
      <c r="C1547" s="193" t="s">
        <v>152</v>
      </c>
      <c r="D1547" s="188"/>
      <c r="E1547" s="189" t="s">
        <v>184</v>
      </c>
      <c r="F1547" s="240">
        <v>4395.6400000000003</v>
      </c>
      <c r="G1547" s="240">
        <v>11.86</v>
      </c>
      <c r="H1547" s="240">
        <v>138.65</v>
      </c>
      <c r="I1547" s="240">
        <v>13.03</v>
      </c>
      <c r="J1547" s="240">
        <v>36.58</v>
      </c>
      <c r="K1547" s="240">
        <v>36.86</v>
      </c>
      <c r="L1547" s="240">
        <v>17.32</v>
      </c>
      <c r="M1547" s="240">
        <v>43.36</v>
      </c>
      <c r="N1547" s="240">
        <v>51.5</v>
      </c>
      <c r="O1547" s="240">
        <v>41.94</v>
      </c>
      <c r="P1547" s="240">
        <v>120.76</v>
      </c>
      <c r="Q1547" s="240">
        <v>283.01</v>
      </c>
      <c r="R1547" s="240">
        <v>522.91</v>
      </c>
      <c r="S1547" s="240">
        <v>807.96</v>
      </c>
      <c r="T1547" s="240">
        <v>1304.3</v>
      </c>
      <c r="U1547" s="240">
        <v>594.22</v>
      </c>
      <c r="V1547" s="240">
        <v>244.25</v>
      </c>
      <c r="W1547" s="240">
        <v>45.71</v>
      </c>
      <c r="X1547" s="240">
        <v>32.86</v>
      </c>
      <c r="Y1547" s="240">
        <v>4.29</v>
      </c>
      <c r="Z1547" s="240">
        <v>2.7</v>
      </c>
      <c r="AA1547" s="248">
        <v>41.57</v>
      </c>
      <c r="AB1547" s="93"/>
    </row>
    <row r="1548" spans="1:28" ht="19.5" customHeight="1" x14ac:dyDescent="0.15">
      <c r="A1548" s="194"/>
      <c r="B1548" s="197"/>
      <c r="C1548" s="197"/>
      <c r="D1548" s="191"/>
      <c r="E1548" s="189" t="s">
        <v>150</v>
      </c>
      <c r="F1548" s="240">
        <v>666.21600000000103</v>
      </c>
      <c r="G1548" s="240">
        <v>0</v>
      </c>
      <c r="H1548" s="240">
        <v>1.401</v>
      </c>
      <c r="I1548" s="240">
        <v>0.32800000000000001</v>
      </c>
      <c r="J1548" s="240">
        <v>1.8839999999999999</v>
      </c>
      <c r="K1548" s="240">
        <v>2.5840000000000001</v>
      </c>
      <c r="L1548" s="240">
        <v>1.5629999999999999</v>
      </c>
      <c r="M1548" s="240">
        <v>4.3319999999999999</v>
      </c>
      <c r="N1548" s="240">
        <v>5.67</v>
      </c>
      <c r="O1548" s="240">
        <v>5.0629999999999997</v>
      </c>
      <c r="P1548" s="240">
        <v>16.260999999999999</v>
      </c>
      <c r="Q1548" s="240">
        <v>41.6039999999999</v>
      </c>
      <c r="R1548" s="240">
        <v>82.608999999999995</v>
      </c>
      <c r="S1548" s="240">
        <v>136.21799999999999</v>
      </c>
      <c r="T1548" s="240">
        <v>210.686000000001</v>
      </c>
      <c r="U1548" s="240">
        <v>93.808000000000405</v>
      </c>
      <c r="V1548" s="240">
        <v>39.723999999999997</v>
      </c>
      <c r="W1548" s="240">
        <v>7.3220000000000001</v>
      </c>
      <c r="X1548" s="240">
        <v>5.6539999999999999</v>
      </c>
      <c r="Y1548" s="240">
        <v>0.98899999999999999</v>
      </c>
      <c r="Z1548" s="240">
        <v>0.70299999999999996</v>
      </c>
      <c r="AA1548" s="248">
        <v>7.8129999999999997</v>
      </c>
      <c r="AB1548" s="93"/>
    </row>
    <row r="1549" spans="1:28" ht="19.5" customHeight="1" x14ac:dyDescent="0.15">
      <c r="A1549" s="194"/>
      <c r="B1549" s="198" t="s">
        <v>94</v>
      </c>
      <c r="C1549" s="189"/>
      <c r="D1549" s="189" t="s">
        <v>153</v>
      </c>
      <c r="E1549" s="189" t="s">
        <v>184</v>
      </c>
      <c r="F1549" s="240">
        <v>642.20000000000005</v>
      </c>
      <c r="G1549" s="240">
        <v>0</v>
      </c>
      <c r="H1549" s="240">
        <v>0</v>
      </c>
      <c r="I1549" s="240">
        <v>0</v>
      </c>
      <c r="J1549" s="240">
        <v>2.21</v>
      </c>
      <c r="K1549" s="240">
        <v>0</v>
      </c>
      <c r="L1549" s="240">
        <v>0</v>
      </c>
      <c r="M1549" s="240">
        <v>0</v>
      </c>
      <c r="N1549" s="240">
        <v>0</v>
      </c>
      <c r="O1549" s="240">
        <v>0.41</v>
      </c>
      <c r="P1549" s="240">
        <v>7.9</v>
      </c>
      <c r="Q1549" s="240">
        <v>24.82</v>
      </c>
      <c r="R1549" s="240">
        <v>85.57</v>
      </c>
      <c r="S1549" s="240">
        <v>200.36</v>
      </c>
      <c r="T1549" s="240">
        <v>196.27</v>
      </c>
      <c r="U1549" s="240">
        <v>56.95</v>
      </c>
      <c r="V1549" s="240">
        <v>34.04</v>
      </c>
      <c r="W1549" s="240">
        <v>5.37</v>
      </c>
      <c r="X1549" s="240">
        <v>7.28</v>
      </c>
      <c r="Y1549" s="240">
        <v>3.18</v>
      </c>
      <c r="Z1549" s="240">
        <v>2.59</v>
      </c>
      <c r="AA1549" s="252">
        <v>15.25</v>
      </c>
      <c r="AB1549" s="93"/>
    </row>
    <row r="1550" spans="1:28" ht="19.5" customHeight="1" x14ac:dyDescent="0.15">
      <c r="A1550" s="194"/>
      <c r="B1550" s="198"/>
      <c r="C1550" s="198" t="s">
        <v>10</v>
      </c>
      <c r="D1550" s="198"/>
      <c r="E1550" s="189" t="s">
        <v>150</v>
      </c>
      <c r="F1550" s="240">
        <v>155.94900000000001</v>
      </c>
      <c r="G1550" s="240">
        <v>0</v>
      </c>
      <c r="H1550" s="240">
        <v>0</v>
      </c>
      <c r="I1550" s="240">
        <v>0</v>
      </c>
      <c r="J1550" s="240">
        <v>0.155</v>
      </c>
      <c r="K1550" s="240">
        <v>0</v>
      </c>
      <c r="L1550" s="240">
        <v>0</v>
      </c>
      <c r="M1550" s="240">
        <v>0</v>
      </c>
      <c r="N1550" s="240">
        <v>0</v>
      </c>
      <c r="O1550" s="240">
        <v>7.3999999999999996E-2</v>
      </c>
      <c r="P1550" s="240">
        <v>1.58</v>
      </c>
      <c r="Q1550" s="240">
        <v>5.4560000000000004</v>
      </c>
      <c r="R1550" s="240">
        <v>19.172999999999998</v>
      </c>
      <c r="S1550" s="240">
        <v>48.070999999999998</v>
      </c>
      <c r="T1550" s="240">
        <v>48.807000000000102</v>
      </c>
      <c r="U1550" s="240">
        <v>14.791</v>
      </c>
      <c r="V1550" s="240">
        <v>8.8499999999999908</v>
      </c>
      <c r="W1550" s="240">
        <v>1.3939999999999999</v>
      </c>
      <c r="X1550" s="240">
        <v>1.8939999999999999</v>
      </c>
      <c r="Y1550" s="240">
        <v>0.82599999999999996</v>
      </c>
      <c r="Z1550" s="240">
        <v>0.68700000000000006</v>
      </c>
      <c r="AA1550" s="248">
        <v>4.1909999999999998</v>
      </c>
      <c r="AB1550" s="93"/>
    </row>
    <row r="1551" spans="1:28" ht="19.5" customHeight="1" x14ac:dyDescent="0.15">
      <c r="A1551" s="194"/>
      <c r="B1551" s="198"/>
      <c r="C1551" s="198"/>
      <c r="D1551" s="189" t="s">
        <v>157</v>
      </c>
      <c r="E1551" s="189" t="s">
        <v>184</v>
      </c>
      <c r="F1551" s="240">
        <v>614.16999999999996</v>
      </c>
      <c r="G1551" s="240">
        <v>0</v>
      </c>
      <c r="H1551" s="240">
        <v>0</v>
      </c>
      <c r="I1551" s="240">
        <v>0</v>
      </c>
      <c r="J1551" s="240">
        <v>2.21</v>
      </c>
      <c r="K1551" s="240">
        <v>0</v>
      </c>
      <c r="L1551" s="240">
        <v>0</v>
      </c>
      <c r="M1551" s="240">
        <v>0</v>
      </c>
      <c r="N1551" s="240">
        <v>0</v>
      </c>
      <c r="O1551" s="240">
        <v>0.41</v>
      </c>
      <c r="P1551" s="240">
        <v>7.9</v>
      </c>
      <c r="Q1551" s="240">
        <v>24.82</v>
      </c>
      <c r="R1551" s="240">
        <v>85.57</v>
      </c>
      <c r="S1551" s="240">
        <v>198.82</v>
      </c>
      <c r="T1551" s="240">
        <v>178.91</v>
      </c>
      <c r="U1551" s="240">
        <v>56.7</v>
      </c>
      <c r="V1551" s="240">
        <v>34.04</v>
      </c>
      <c r="W1551" s="240">
        <v>5.37</v>
      </c>
      <c r="X1551" s="240">
        <v>7.28</v>
      </c>
      <c r="Y1551" s="240">
        <v>3.18</v>
      </c>
      <c r="Z1551" s="240">
        <v>2.17</v>
      </c>
      <c r="AA1551" s="248">
        <v>6.79</v>
      </c>
      <c r="AB1551" s="93"/>
    </row>
    <row r="1552" spans="1:28" ht="19.5" customHeight="1" x14ac:dyDescent="0.15">
      <c r="A1552" s="194"/>
      <c r="B1552" s="198"/>
      <c r="C1552" s="198"/>
      <c r="D1552" s="198"/>
      <c r="E1552" s="189" t="s">
        <v>150</v>
      </c>
      <c r="F1552" s="240">
        <v>148.62799999999999</v>
      </c>
      <c r="G1552" s="240">
        <v>0</v>
      </c>
      <c r="H1552" s="240">
        <v>0</v>
      </c>
      <c r="I1552" s="240">
        <v>0</v>
      </c>
      <c r="J1552" s="240">
        <v>0.155</v>
      </c>
      <c r="K1552" s="240">
        <v>0</v>
      </c>
      <c r="L1552" s="240">
        <v>0</v>
      </c>
      <c r="M1552" s="240">
        <v>0</v>
      </c>
      <c r="N1552" s="240">
        <v>0</v>
      </c>
      <c r="O1552" s="240">
        <v>7.3999999999999996E-2</v>
      </c>
      <c r="P1552" s="240">
        <v>1.58</v>
      </c>
      <c r="Q1552" s="240">
        <v>5.4560000000000004</v>
      </c>
      <c r="R1552" s="240">
        <v>19.172999999999998</v>
      </c>
      <c r="S1552" s="240">
        <v>47.701999999999998</v>
      </c>
      <c r="T1552" s="240">
        <v>44.468000000000103</v>
      </c>
      <c r="U1552" s="240">
        <v>14.726000000000001</v>
      </c>
      <c r="V1552" s="240">
        <v>8.8499999999999908</v>
      </c>
      <c r="W1552" s="240">
        <v>1.3939999999999999</v>
      </c>
      <c r="X1552" s="240">
        <v>1.8939999999999999</v>
      </c>
      <c r="Y1552" s="240">
        <v>0.82599999999999996</v>
      </c>
      <c r="Z1552" s="240">
        <v>0.56499999999999995</v>
      </c>
      <c r="AA1552" s="248">
        <v>1.7649999999999999</v>
      </c>
      <c r="AB1552" s="93"/>
    </row>
    <row r="1553" spans="1:28" ht="19.5" customHeight="1" x14ac:dyDescent="0.15">
      <c r="A1553" s="194"/>
      <c r="B1553" s="198" t="s">
        <v>65</v>
      </c>
      <c r="C1553" s="198" t="s">
        <v>159</v>
      </c>
      <c r="D1553" s="189" t="s">
        <v>160</v>
      </c>
      <c r="E1553" s="189" t="s">
        <v>184</v>
      </c>
      <c r="F1553" s="240">
        <v>19.149999999999999</v>
      </c>
      <c r="G1553" s="240">
        <v>0</v>
      </c>
      <c r="H1553" s="240">
        <v>0</v>
      </c>
      <c r="I1553" s="240">
        <v>0</v>
      </c>
      <c r="J1553" s="240">
        <v>0</v>
      </c>
      <c r="K1553" s="240">
        <v>0</v>
      </c>
      <c r="L1553" s="240">
        <v>0</v>
      </c>
      <c r="M1553" s="240">
        <v>0</v>
      </c>
      <c r="N1553" s="240">
        <v>0</v>
      </c>
      <c r="O1553" s="240">
        <v>0</v>
      </c>
      <c r="P1553" s="240">
        <v>0</v>
      </c>
      <c r="Q1553" s="240">
        <v>0</v>
      </c>
      <c r="R1553" s="240">
        <v>0</v>
      </c>
      <c r="S1553" s="240">
        <v>1.54</v>
      </c>
      <c r="T1553" s="240">
        <v>17.36</v>
      </c>
      <c r="U1553" s="240">
        <v>0.25</v>
      </c>
      <c r="V1553" s="240">
        <v>0</v>
      </c>
      <c r="W1553" s="240">
        <v>0</v>
      </c>
      <c r="X1553" s="240">
        <v>0</v>
      </c>
      <c r="Y1553" s="240">
        <v>0</v>
      </c>
      <c r="Z1553" s="240">
        <v>0</v>
      </c>
      <c r="AA1553" s="248">
        <v>0</v>
      </c>
      <c r="AB1553" s="93"/>
    </row>
    <row r="1554" spans="1:28" ht="19.5" customHeight="1" x14ac:dyDescent="0.15">
      <c r="A1554" s="194"/>
      <c r="B1554" s="198"/>
      <c r="C1554" s="198"/>
      <c r="D1554" s="198"/>
      <c r="E1554" s="189" t="s">
        <v>150</v>
      </c>
      <c r="F1554" s="240">
        <v>4.7729999999999997</v>
      </c>
      <c r="G1554" s="240">
        <v>0</v>
      </c>
      <c r="H1554" s="240">
        <v>0</v>
      </c>
      <c r="I1554" s="240">
        <v>0</v>
      </c>
      <c r="J1554" s="240">
        <v>0</v>
      </c>
      <c r="K1554" s="240">
        <v>0</v>
      </c>
      <c r="L1554" s="240">
        <v>0</v>
      </c>
      <c r="M1554" s="240">
        <v>0</v>
      </c>
      <c r="N1554" s="240">
        <v>0</v>
      </c>
      <c r="O1554" s="240">
        <v>0</v>
      </c>
      <c r="P1554" s="240">
        <v>0</v>
      </c>
      <c r="Q1554" s="240">
        <v>0</v>
      </c>
      <c r="R1554" s="240">
        <v>0</v>
      </c>
      <c r="S1554" s="240">
        <v>0.36899999999999999</v>
      </c>
      <c r="T1554" s="240">
        <v>4.3390000000000004</v>
      </c>
      <c r="U1554" s="240">
        <v>6.5000000000000002E-2</v>
      </c>
      <c r="V1554" s="240">
        <v>0</v>
      </c>
      <c r="W1554" s="240">
        <v>0</v>
      </c>
      <c r="X1554" s="240">
        <v>0</v>
      </c>
      <c r="Y1554" s="240">
        <v>0</v>
      </c>
      <c r="Z1554" s="240">
        <v>0</v>
      </c>
      <c r="AA1554" s="248">
        <v>0</v>
      </c>
      <c r="AB1554" s="93"/>
    </row>
    <row r="1555" spans="1:28" ht="19.5" customHeight="1" x14ac:dyDescent="0.15">
      <c r="A1555" s="194" t="s">
        <v>85</v>
      </c>
      <c r="B1555" s="198"/>
      <c r="C1555" s="198"/>
      <c r="D1555" s="189" t="s">
        <v>166</v>
      </c>
      <c r="E1555" s="189" t="s">
        <v>184</v>
      </c>
      <c r="F1555" s="240">
        <v>8.8800000000000008</v>
      </c>
      <c r="G1555" s="240">
        <v>0</v>
      </c>
      <c r="H1555" s="240">
        <v>0</v>
      </c>
      <c r="I1555" s="240">
        <v>0</v>
      </c>
      <c r="J1555" s="240">
        <v>0</v>
      </c>
      <c r="K1555" s="240">
        <v>0</v>
      </c>
      <c r="L1555" s="240">
        <v>0</v>
      </c>
      <c r="M1555" s="240">
        <v>0</v>
      </c>
      <c r="N1555" s="240">
        <v>0</v>
      </c>
      <c r="O1555" s="240">
        <v>0</v>
      </c>
      <c r="P1555" s="240">
        <v>0</v>
      </c>
      <c r="Q1555" s="240">
        <v>0</v>
      </c>
      <c r="R1555" s="240">
        <v>0</v>
      </c>
      <c r="S1555" s="240">
        <v>0</v>
      </c>
      <c r="T1555" s="240">
        <v>0</v>
      </c>
      <c r="U1555" s="240">
        <v>0</v>
      </c>
      <c r="V1555" s="240">
        <v>0</v>
      </c>
      <c r="W1555" s="240">
        <v>0</v>
      </c>
      <c r="X1555" s="240">
        <v>0</v>
      </c>
      <c r="Y1555" s="240">
        <v>0</v>
      </c>
      <c r="Z1555" s="240">
        <v>0.42</v>
      </c>
      <c r="AA1555" s="248">
        <v>8.4600000000000009</v>
      </c>
      <c r="AB1555" s="93"/>
    </row>
    <row r="1556" spans="1:28" ht="19.5" customHeight="1" x14ac:dyDescent="0.15">
      <c r="A1556" s="194"/>
      <c r="B1556" s="198"/>
      <c r="C1556" s="198" t="s">
        <v>162</v>
      </c>
      <c r="D1556" s="198"/>
      <c r="E1556" s="189" t="s">
        <v>150</v>
      </c>
      <c r="F1556" s="240">
        <v>2.548</v>
      </c>
      <c r="G1556" s="240">
        <v>0</v>
      </c>
      <c r="H1556" s="240">
        <v>0</v>
      </c>
      <c r="I1556" s="240">
        <v>0</v>
      </c>
      <c r="J1556" s="240">
        <v>0</v>
      </c>
      <c r="K1556" s="240">
        <v>0</v>
      </c>
      <c r="L1556" s="240">
        <v>0</v>
      </c>
      <c r="M1556" s="240">
        <v>0</v>
      </c>
      <c r="N1556" s="240">
        <v>0</v>
      </c>
      <c r="O1556" s="240">
        <v>0</v>
      </c>
      <c r="P1556" s="240">
        <v>0</v>
      </c>
      <c r="Q1556" s="240">
        <v>0</v>
      </c>
      <c r="R1556" s="240">
        <v>0</v>
      </c>
      <c r="S1556" s="240">
        <v>0</v>
      </c>
      <c r="T1556" s="240">
        <v>0</v>
      </c>
      <c r="U1556" s="240">
        <v>0</v>
      </c>
      <c r="V1556" s="240">
        <v>0</v>
      </c>
      <c r="W1556" s="240">
        <v>0</v>
      </c>
      <c r="X1556" s="240">
        <v>0</v>
      </c>
      <c r="Y1556" s="240">
        <v>0</v>
      </c>
      <c r="Z1556" s="240">
        <v>0.122</v>
      </c>
      <c r="AA1556" s="248">
        <v>2.4260000000000002</v>
      </c>
      <c r="AB1556" s="93"/>
    </row>
    <row r="1557" spans="1:28" ht="19.5" customHeight="1" x14ac:dyDescent="0.15">
      <c r="A1557" s="194"/>
      <c r="B1557" s="198" t="s">
        <v>20</v>
      </c>
      <c r="C1557" s="198"/>
      <c r="D1557" s="189" t="s">
        <v>164</v>
      </c>
      <c r="E1557" s="189" t="s">
        <v>184</v>
      </c>
      <c r="F1557" s="240">
        <v>0</v>
      </c>
      <c r="G1557" s="240">
        <v>0</v>
      </c>
      <c r="H1557" s="240">
        <v>0</v>
      </c>
      <c r="I1557" s="240">
        <v>0</v>
      </c>
      <c r="J1557" s="240">
        <v>0</v>
      </c>
      <c r="K1557" s="240">
        <v>0</v>
      </c>
      <c r="L1557" s="240">
        <v>0</v>
      </c>
      <c r="M1557" s="240">
        <v>0</v>
      </c>
      <c r="N1557" s="240">
        <v>0</v>
      </c>
      <c r="O1557" s="240">
        <v>0</v>
      </c>
      <c r="P1557" s="240">
        <v>0</v>
      </c>
      <c r="Q1557" s="240">
        <v>0</v>
      </c>
      <c r="R1557" s="240">
        <v>0</v>
      </c>
      <c r="S1557" s="240">
        <v>0</v>
      </c>
      <c r="T1557" s="240">
        <v>0</v>
      </c>
      <c r="U1557" s="240">
        <v>0</v>
      </c>
      <c r="V1557" s="240">
        <v>0</v>
      </c>
      <c r="W1557" s="240">
        <v>0</v>
      </c>
      <c r="X1557" s="240">
        <v>0</v>
      </c>
      <c r="Y1557" s="240">
        <v>0</v>
      </c>
      <c r="Z1557" s="240">
        <v>0</v>
      </c>
      <c r="AA1557" s="248">
        <v>0</v>
      </c>
      <c r="AB1557" s="93"/>
    </row>
    <row r="1558" spans="1:28" ht="19.5" customHeight="1" x14ac:dyDescent="0.15">
      <c r="A1558" s="194"/>
      <c r="B1558" s="198"/>
      <c r="C1558" s="198"/>
      <c r="D1558" s="198"/>
      <c r="E1558" s="189" t="s">
        <v>150</v>
      </c>
      <c r="F1558" s="240">
        <v>0</v>
      </c>
      <c r="G1558" s="240">
        <v>0</v>
      </c>
      <c r="H1558" s="240">
        <v>0</v>
      </c>
      <c r="I1558" s="240">
        <v>0</v>
      </c>
      <c r="J1558" s="240">
        <v>0</v>
      </c>
      <c r="K1558" s="240">
        <v>0</v>
      </c>
      <c r="L1558" s="240">
        <v>0</v>
      </c>
      <c r="M1558" s="240">
        <v>0</v>
      </c>
      <c r="N1558" s="240">
        <v>0</v>
      </c>
      <c r="O1558" s="240">
        <v>0</v>
      </c>
      <c r="P1558" s="240">
        <v>0</v>
      </c>
      <c r="Q1558" s="240">
        <v>0</v>
      </c>
      <c r="R1558" s="240">
        <v>0</v>
      </c>
      <c r="S1558" s="240">
        <v>0</v>
      </c>
      <c r="T1558" s="240">
        <v>0</v>
      </c>
      <c r="U1558" s="240">
        <v>0</v>
      </c>
      <c r="V1558" s="240">
        <v>0</v>
      </c>
      <c r="W1558" s="240">
        <v>0</v>
      </c>
      <c r="X1558" s="240">
        <v>0</v>
      </c>
      <c r="Y1558" s="240">
        <v>0</v>
      </c>
      <c r="Z1558" s="240">
        <v>0</v>
      </c>
      <c r="AA1558" s="248">
        <v>0</v>
      </c>
      <c r="AB1558" s="93"/>
    </row>
    <row r="1559" spans="1:28" ht="19.5" customHeight="1" x14ac:dyDescent="0.15">
      <c r="A1559" s="194"/>
      <c r="B1559" s="197"/>
      <c r="C1559" s="193" t="s">
        <v>165</v>
      </c>
      <c r="D1559" s="188"/>
      <c r="E1559" s="189" t="s">
        <v>184</v>
      </c>
      <c r="F1559" s="240">
        <v>3753.44</v>
      </c>
      <c r="G1559" s="240">
        <v>11.86</v>
      </c>
      <c r="H1559" s="240">
        <v>138.65</v>
      </c>
      <c r="I1559" s="240">
        <v>13.03</v>
      </c>
      <c r="J1559" s="240">
        <v>34.369999999999997</v>
      </c>
      <c r="K1559" s="240">
        <v>36.86</v>
      </c>
      <c r="L1559" s="240">
        <v>17.32</v>
      </c>
      <c r="M1559" s="240">
        <v>43.36</v>
      </c>
      <c r="N1559" s="240">
        <v>51.5</v>
      </c>
      <c r="O1559" s="240">
        <v>41.53</v>
      </c>
      <c r="P1559" s="240">
        <v>112.86</v>
      </c>
      <c r="Q1559" s="240">
        <v>258.19</v>
      </c>
      <c r="R1559" s="240">
        <v>437.34</v>
      </c>
      <c r="S1559" s="240">
        <v>607.6</v>
      </c>
      <c r="T1559" s="240">
        <v>1108.03</v>
      </c>
      <c r="U1559" s="240">
        <v>537.27</v>
      </c>
      <c r="V1559" s="240">
        <v>210.21</v>
      </c>
      <c r="W1559" s="240">
        <v>40.340000000000003</v>
      </c>
      <c r="X1559" s="240">
        <v>25.58</v>
      </c>
      <c r="Y1559" s="240">
        <v>1.1100000000000001</v>
      </c>
      <c r="Z1559" s="240">
        <v>0.11</v>
      </c>
      <c r="AA1559" s="248">
        <v>26.32</v>
      </c>
      <c r="AB1559" s="93"/>
    </row>
    <row r="1560" spans="1:28" ht="19.5" customHeight="1" thickBot="1" x14ac:dyDescent="0.2">
      <c r="A1560" s="199"/>
      <c r="B1560" s="200"/>
      <c r="C1560" s="200"/>
      <c r="D1560" s="201"/>
      <c r="E1560" s="202" t="s">
        <v>150</v>
      </c>
      <c r="F1560" s="240">
        <v>510.26700000000102</v>
      </c>
      <c r="G1560" s="251">
        <v>0</v>
      </c>
      <c r="H1560" s="250">
        <v>1.401</v>
      </c>
      <c r="I1560" s="250">
        <v>0.32800000000000001</v>
      </c>
      <c r="J1560" s="250">
        <v>1.7290000000000001</v>
      </c>
      <c r="K1560" s="250">
        <v>2.5840000000000001</v>
      </c>
      <c r="L1560" s="250">
        <v>1.5629999999999999</v>
      </c>
      <c r="M1560" s="250">
        <v>4.3319999999999999</v>
      </c>
      <c r="N1560" s="250">
        <v>5.67</v>
      </c>
      <c r="O1560" s="250">
        <v>4.9889999999999999</v>
      </c>
      <c r="P1560" s="250">
        <v>14.680999999999999</v>
      </c>
      <c r="Q1560" s="250">
        <v>36.147999999999897</v>
      </c>
      <c r="R1560" s="250">
        <v>63.436</v>
      </c>
      <c r="S1560" s="250">
        <v>88.147000000000403</v>
      </c>
      <c r="T1560" s="250">
        <v>161.87900000000101</v>
      </c>
      <c r="U1560" s="250">
        <v>79.017000000000294</v>
      </c>
      <c r="V1560" s="250">
        <v>30.873999999999999</v>
      </c>
      <c r="W1560" s="250">
        <v>5.9279999999999999</v>
      </c>
      <c r="X1560" s="250">
        <v>3.76</v>
      </c>
      <c r="Y1560" s="250">
        <v>0.16300000000000001</v>
      </c>
      <c r="Z1560" s="250">
        <v>1.6E-2</v>
      </c>
      <c r="AA1560" s="249">
        <v>3.6219999999999999</v>
      </c>
      <c r="AB1560" s="93"/>
    </row>
    <row r="1561" spans="1:28" ht="19.5" customHeight="1" x14ac:dyDescent="0.15">
      <c r="A1561" s="391" t="s">
        <v>119</v>
      </c>
      <c r="B1561" s="394" t="s">
        <v>120</v>
      </c>
      <c r="C1561" s="395"/>
      <c r="D1561" s="396"/>
      <c r="E1561" s="198" t="s">
        <v>184</v>
      </c>
      <c r="F1561" s="248">
        <v>227.63</v>
      </c>
    </row>
    <row r="1562" spans="1:28" ht="19.5" customHeight="1" x14ac:dyDescent="0.15">
      <c r="A1562" s="392"/>
      <c r="B1562" s="397" t="s">
        <v>206</v>
      </c>
      <c r="C1562" s="398"/>
      <c r="D1562" s="399"/>
      <c r="E1562" s="189" t="s">
        <v>184</v>
      </c>
      <c r="F1562" s="248">
        <v>153.31</v>
      </c>
    </row>
    <row r="1563" spans="1:28" ht="19.5" customHeight="1" x14ac:dyDescent="0.15">
      <c r="A1563" s="393"/>
      <c r="B1563" s="397" t="s">
        <v>207</v>
      </c>
      <c r="C1563" s="398"/>
      <c r="D1563" s="399"/>
      <c r="E1563" s="189" t="s">
        <v>184</v>
      </c>
      <c r="F1563" s="248">
        <v>74.319999999999993</v>
      </c>
    </row>
    <row r="1564" spans="1:28" ht="19.5" customHeight="1" thickBot="1" x14ac:dyDescent="0.2">
      <c r="A1564" s="400" t="s">
        <v>205</v>
      </c>
      <c r="B1564" s="401"/>
      <c r="C1564" s="401"/>
      <c r="D1564" s="402"/>
      <c r="E1564" s="203" t="s">
        <v>184</v>
      </c>
      <c r="F1564" s="247">
        <v>0</v>
      </c>
    </row>
    <row r="1566" spans="1:28" ht="19.5" customHeight="1" x14ac:dyDescent="0.15">
      <c r="A1566" s="88" t="s">
        <v>387</v>
      </c>
      <c r="F1566" s="261" t="s">
        <v>508</v>
      </c>
    </row>
    <row r="1567" spans="1:28" ht="19.5" customHeight="1" thickBot="1" x14ac:dyDescent="0.2">
      <c r="A1567" s="388" t="s">
        <v>28</v>
      </c>
      <c r="B1567" s="390"/>
      <c r="C1567" s="390"/>
      <c r="D1567" s="390"/>
      <c r="E1567" s="390"/>
      <c r="F1567" s="390"/>
      <c r="G1567" s="390"/>
      <c r="H1567" s="390"/>
      <c r="I1567" s="390"/>
      <c r="J1567" s="390"/>
      <c r="K1567" s="390"/>
      <c r="L1567" s="390"/>
      <c r="M1567" s="390"/>
      <c r="N1567" s="390"/>
      <c r="O1567" s="390"/>
      <c r="P1567" s="390"/>
      <c r="Q1567" s="390"/>
      <c r="R1567" s="390"/>
      <c r="S1567" s="390"/>
      <c r="T1567" s="390"/>
      <c r="U1567" s="390"/>
      <c r="V1567" s="390"/>
      <c r="W1567" s="390"/>
      <c r="X1567" s="390"/>
      <c r="Y1567" s="390"/>
      <c r="Z1567" s="390"/>
      <c r="AA1567" s="390"/>
    </row>
    <row r="1568" spans="1:28" ht="19.5" customHeight="1" x14ac:dyDescent="0.15">
      <c r="A1568" s="185" t="s">
        <v>180</v>
      </c>
      <c r="B1568" s="186"/>
      <c r="C1568" s="186"/>
      <c r="D1568" s="186"/>
      <c r="E1568" s="186"/>
      <c r="F1568" s="90" t="s">
        <v>181</v>
      </c>
      <c r="G1568" s="91"/>
      <c r="H1568" s="91"/>
      <c r="I1568" s="91"/>
      <c r="J1568" s="91"/>
      <c r="K1568" s="91"/>
      <c r="L1568" s="91"/>
      <c r="M1568" s="91"/>
      <c r="N1568" s="91"/>
      <c r="O1568" s="91"/>
      <c r="P1568" s="91"/>
      <c r="Q1568" s="260"/>
      <c r="R1568" s="92"/>
      <c r="S1568" s="91"/>
      <c r="T1568" s="91"/>
      <c r="U1568" s="91"/>
      <c r="V1568" s="91"/>
      <c r="W1568" s="91"/>
      <c r="X1568" s="91"/>
      <c r="Y1568" s="91"/>
      <c r="Z1568" s="91"/>
      <c r="AA1568" s="259" t="s">
        <v>182</v>
      </c>
      <c r="AB1568" s="93"/>
    </row>
    <row r="1569" spans="1:28" ht="19.5" customHeight="1" x14ac:dyDescent="0.15">
      <c r="A1569" s="187" t="s">
        <v>183</v>
      </c>
      <c r="B1569" s="188"/>
      <c r="C1569" s="188"/>
      <c r="D1569" s="188"/>
      <c r="E1569" s="189" t="s">
        <v>184</v>
      </c>
      <c r="F1569" s="240">
        <v>5663.14</v>
      </c>
      <c r="G1569" s="256" t="s">
        <v>185</v>
      </c>
      <c r="H1569" s="256" t="s">
        <v>186</v>
      </c>
      <c r="I1569" s="256" t="s">
        <v>187</v>
      </c>
      <c r="J1569" s="256" t="s">
        <v>188</v>
      </c>
      <c r="K1569" s="256" t="s">
        <v>228</v>
      </c>
      <c r="L1569" s="256" t="s">
        <v>229</v>
      </c>
      <c r="M1569" s="256" t="s">
        <v>230</v>
      </c>
      <c r="N1569" s="256" t="s">
        <v>231</v>
      </c>
      <c r="O1569" s="256" t="s">
        <v>232</v>
      </c>
      <c r="P1569" s="256" t="s">
        <v>233</v>
      </c>
      <c r="Q1569" s="258" t="s">
        <v>234</v>
      </c>
      <c r="R1569" s="257" t="s">
        <v>235</v>
      </c>
      <c r="S1569" s="256" t="s">
        <v>236</v>
      </c>
      <c r="T1569" s="256" t="s">
        <v>237</v>
      </c>
      <c r="U1569" s="256" t="s">
        <v>238</v>
      </c>
      <c r="V1569" s="256" t="s">
        <v>239</v>
      </c>
      <c r="W1569" s="256" t="s">
        <v>42</v>
      </c>
      <c r="X1569" s="256" t="s">
        <v>147</v>
      </c>
      <c r="Y1569" s="256" t="s">
        <v>148</v>
      </c>
      <c r="Z1569" s="256" t="s">
        <v>149</v>
      </c>
      <c r="AA1569" s="253"/>
      <c r="AB1569" s="93"/>
    </row>
    <row r="1570" spans="1:28" ht="19.5" customHeight="1" x14ac:dyDescent="0.15">
      <c r="A1570" s="190"/>
      <c r="B1570" s="191"/>
      <c r="C1570" s="191"/>
      <c r="D1570" s="191"/>
      <c r="E1570" s="189" t="s">
        <v>150</v>
      </c>
      <c r="F1570" s="240">
        <v>1264.8330000000001</v>
      </c>
      <c r="G1570" s="254"/>
      <c r="H1570" s="254"/>
      <c r="I1570" s="254"/>
      <c r="J1570" s="254"/>
      <c r="K1570" s="254"/>
      <c r="L1570" s="254"/>
      <c r="M1570" s="254"/>
      <c r="N1570" s="254"/>
      <c r="O1570" s="254"/>
      <c r="P1570" s="254"/>
      <c r="Q1570" s="255"/>
      <c r="R1570" s="94"/>
      <c r="S1570" s="254"/>
      <c r="T1570" s="254"/>
      <c r="U1570" s="254"/>
      <c r="V1570" s="254"/>
      <c r="W1570" s="254"/>
      <c r="X1570" s="254"/>
      <c r="Y1570" s="254"/>
      <c r="Z1570" s="254"/>
      <c r="AA1570" s="253" t="s">
        <v>151</v>
      </c>
      <c r="AB1570" s="93"/>
    </row>
    <row r="1571" spans="1:28" ht="19.5" customHeight="1" x14ac:dyDescent="0.15">
      <c r="A1571" s="192"/>
      <c r="B1571" s="193" t="s">
        <v>152</v>
      </c>
      <c r="C1571" s="188"/>
      <c r="D1571" s="188"/>
      <c r="E1571" s="189" t="s">
        <v>184</v>
      </c>
      <c r="F1571" s="240">
        <v>5568.37</v>
      </c>
      <c r="G1571" s="240">
        <v>1.02</v>
      </c>
      <c r="H1571" s="240">
        <v>81.63</v>
      </c>
      <c r="I1571" s="240">
        <v>127.82</v>
      </c>
      <c r="J1571" s="240">
        <v>108.87</v>
      </c>
      <c r="K1571" s="240">
        <v>78.650000000000006</v>
      </c>
      <c r="L1571" s="240">
        <v>76.680000000000007</v>
      </c>
      <c r="M1571" s="240">
        <v>169.29</v>
      </c>
      <c r="N1571" s="240">
        <v>210.08</v>
      </c>
      <c r="O1571" s="240">
        <v>328.52</v>
      </c>
      <c r="P1571" s="240">
        <v>423.03</v>
      </c>
      <c r="Q1571" s="240">
        <v>391.62</v>
      </c>
      <c r="R1571" s="240">
        <v>808.21</v>
      </c>
      <c r="S1571" s="240">
        <v>902.49</v>
      </c>
      <c r="T1571" s="240">
        <v>796.14</v>
      </c>
      <c r="U1571" s="240">
        <v>517.69000000000005</v>
      </c>
      <c r="V1571" s="240">
        <v>278.52</v>
      </c>
      <c r="W1571" s="240">
        <v>91.85</v>
      </c>
      <c r="X1571" s="240">
        <v>53.87</v>
      </c>
      <c r="Y1571" s="240">
        <v>18.32</v>
      </c>
      <c r="Z1571" s="240">
        <v>92.31</v>
      </c>
      <c r="AA1571" s="248">
        <v>11.76</v>
      </c>
      <c r="AB1571" s="93"/>
    </row>
    <row r="1572" spans="1:28" ht="19.5" customHeight="1" x14ac:dyDescent="0.15">
      <c r="A1572" s="194"/>
      <c r="B1572" s="195"/>
      <c r="C1572" s="191"/>
      <c r="D1572" s="191"/>
      <c r="E1572" s="189" t="s">
        <v>150</v>
      </c>
      <c r="F1572" s="240">
        <v>1264.8330000000001</v>
      </c>
      <c r="G1572" s="240">
        <v>0</v>
      </c>
      <c r="H1572" s="240">
        <v>0.78100000000000003</v>
      </c>
      <c r="I1572" s="240">
        <v>3.7739999999999898</v>
      </c>
      <c r="J1572" s="240">
        <v>4.8460000000000001</v>
      </c>
      <c r="K1572" s="240">
        <v>8.3290000000000006</v>
      </c>
      <c r="L1572" s="240">
        <v>13.423999999999999</v>
      </c>
      <c r="M1572" s="240">
        <v>39.305999999999997</v>
      </c>
      <c r="N1572" s="240">
        <v>56.835000000000001</v>
      </c>
      <c r="O1572" s="240">
        <v>102.583</v>
      </c>
      <c r="P1572" s="240">
        <v>131.01400000000001</v>
      </c>
      <c r="Q1572" s="240">
        <v>115.041</v>
      </c>
      <c r="R1572" s="240">
        <v>201.09899999999999</v>
      </c>
      <c r="S1572" s="240">
        <v>218.73699999999999</v>
      </c>
      <c r="T1572" s="240">
        <v>163.065</v>
      </c>
      <c r="U1572" s="240">
        <v>101.197</v>
      </c>
      <c r="V1572" s="240">
        <v>57.323</v>
      </c>
      <c r="W1572" s="240">
        <v>17.943999999999999</v>
      </c>
      <c r="X1572" s="240">
        <v>9.7579999999999796</v>
      </c>
      <c r="Y1572" s="240">
        <v>2.96</v>
      </c>
      <c r="Z1572" s="240">
        <v>14.532999999999999</v>
      </c>
      <c r="AA1572" s="248">
        <v>2.2839999999999998</v>
      </c>
      <c r="AB1572" s="93"/>
    </row>
    <row r="1573" spans="1:28" ht="19.5" customHeight="1" x14ac:dyDescent="0.15">
      <c r="A1573" s="194"/>
      <c r="B1573" s="196"/>
      <c r="C1573" s="193" t="s">
        <v>152</v>
      </c>
      <c r="D1573" s="188"/>
      <c r="E1573" s="189" t="s">
        <v>184</v>
      </c>
      <c r="F1573" s="240">
        <v>2712.16</v>
      </c>
      <c r="G1573" s="240">
        <v>1</v>
      </c>
      <c r="H1573" s="240">
        <v>3.58</v>
      </c>
      <c r="I1573" s="240">
        <v>12.08</v>
      </c>
      <c r="J1573" s="240">
        <v>70.66</v>
      </c>
      <c r="K1573" s="240">
        <v>49.31</v>
      </c>
      <c r="L1573" s="240">
        <v>57.67</v>
      </c>
      <c r="M1573" s="240">
        <v>150.71</v>
      </c>
      <c r="N1573" s="240">
        <v>189.39</v>
      </c>
      <c r="O1573" s="240">
        <v>317.02</v>
      </c>
      <c r="P1573" s="240">
        <v>382.69</v>
      </c>
      <c r="Q1573" s="240">
        <v>288.86</v>
      </c>
      <c r="R1573" s="240">
        <v>412.67</v>
      </c>
      <c r="S1573" s="240">
        <v>412.64</v>
      </c>
      <c r="T1573" s="240">
        <v>188.61</v>
      </c>
      <c r="U1573" s="240">
        <v>84.87</v>
      </c>
      <c r="V1573" s="240">
        <v>59.66</v>
      </c>
      <c r="W1573" s="240">
        <v>16.73</v>
      </c>
      <c r="X1573" s="240">
        <v>7.45</v>
      </c>
      <c r="Y1573" s="240">
        <v>0.84</v>
      </c>
      <c r="Z1573" s="240">
        <v>3.63</v>
      </c>
      <c r="AA1573" s="248">
        <v>2.09</v>
      </c>
      <c r="AB1573" s="93"/>
    </row>
    <row r="1574" spans="1:28" ht="19.5" customHeight="1" x14ac:dyDescent="0.15">
      <c r="A1574" s="194"/>
      <c r="B1574" s="197"/>
      <c r="C1574" s="197"/>
      <c r="D1574" s="191"/>
      <c r="E1574" s="189" t="s">
        <v>150</v>
      </c>
      <c r="F1574" s="240">
        <v>869.19</v>
      </c>
      <c r="G1574" s="240">
        <v>0</v>
      </c>
      <c r="H1574" s="240">
        <v>1E-3</v>
      </c>
      <c r="I1574" s="240">
        <v>0.83599999999999997</v>
      </c>
      <c r="J1574" s="240">
        <v>2.9140000000000001</v>
      </c>
      <c r="K1574" s="240">
        <v>6.27</v>
      </c>
      <c r="L1574" s="240">
        <v>11.712</v>
      </c>
      <c r="M1574" s="240">
        <v>37.448</v>
      </c>
      <c r="N1574" s="240">
        <v>54.558</v>
      </c>
      <c r="O1574" s="240">
        <v>101.20099999999999</v>
      </c>
      <c r="P1574" s="240">
        <v>125.619</v>
      </c>
      <c r="Q1574" s="240">
        <v>100.46899999999999</v>
      </c>
      <c r="R1574" s="240">
        <v>142.078</v>
      </c>
      <c r="S1574" s="240">
        <v>145.69900000000001</v>
      </c>
      <c r="T1574" s="240">
        <v>69.311999999999898</v>
      </c>
      <c r="U1574" s="240">
        <v>34.540999999999997</v>
      </c>
      <c r="V1574" s="240">
        <v>23.916</v>
      </c>
      <c r="W1574" s="240">
        <v>6.8630000000000004</v>
      </c>
      <c r="X1574" s="240">
        <v>3.0539999999999998</v>
      </c>
      <c r="Y1574" s="240">
        <v>0.34499999999999997</v>
      </c>
      <c r="Z1574" s="240">
        <v>1.492</v>
      </c>
      <c r="AA1574" s="248">
        <v>0.86199999999999999</v>
      </c>
      <c r="AB1574" s="93"/>
    </row>
    <row r="1575" spans="1:28" ht="19.5" customHeight="1" x14ac:dyDescent="0.15">
      <c r="A1575" s="194"/>
      <c r="B1575" s="198"/>
      <c r="C1575" s="189"/>
      <c r="D1575" s="189" t="s">
        <v>153</v>
      </c>
      <c r="E1575" s="189" t="s">
        <v>184</v>
      </c>
      <c r="F1575" s="240">
        <v>2705.37</v>
      </c>
      <c r="G1575" s="240">
        <v>1</v>
      </c>
      <c r="H1575" s="240">
        <v>3.48</v>
      </c>
      <c r="I1575" s="240">
        <v>11.83</v>
      </c>
      <c r="J1575" s="240">
        <v>70.66</v>
      </c>
      <c r="K1575" s="240">
        <v>46.7</v>
      </c>
      <c r="L1575" s="240">
        <v>56.99</v>
      </c>
      <c r="M1575" s="240">
        <v>150.56</v>
      </c>
      <c r="N1575" s="240">
        <v>187.12</v>
      </c>
      <c r="O1575" s="240">
        <v>316.77999999999997</v>
      </c>
      <c r="P1575" s="240">
        <v>382.69</v>
      </c>
      <c r="Q1575" s="240">
        <v>288.86</v>
      </c>
      <c r="R1575" s="240">
        <v>412.18</v>
      </c>
      <c r="S1575" s="240">
        <v>412.64</v>
      </c>
      <c r="T1575" s="240">
        <v>188.61</v>
      </c>
      <c r="U1575" s="240">
        <v>84.87</v>
      </c>
      <c r="V1575" s="240">
        <v>59.66</v>
      </c>
      <c r="W1575" s="240">
        <v>16.73</v>
      </c>
      <c r="X1575" s="240">
        <v>7.45</v>
      </c>
      <c r="Y1575" s="240">
        <v>0.84</v>
      </c>
      <c r="Z1575" s="240">
        <v>3.63</v>
      </c>
      <c r="AA1575" s="248">
        <v>2.09</v>
      </c>
      <c r="AB1575" s="93"/>
    </row>
    <row r="1576" spans="1:28" ht="19.5" customHeight="1" x14ac:dyDescent="0.15">
      <c r="A1576" s="194"/>
      <c r="B1576" s="198" t="s">
        <v>154</v>
      </c>
      <c r="C1576" s="198"/>
      <c r="D1576" s="198"/>
      <c r="E1576" s="189" t="s">
        <v>150</v>
      </c>
      <c r="F1576" s="240">
        <v>868.43499999999995</v>
      </c>
      <c r="G1576" s="240">
        <v>0</v>
      </c>
      <c r="H1576" s="240">
        <v>0</v>
      </c>
      <c r="I1576" s="240">
        <v>0.83</v>
      </c>
      <c r="J1576" s="240">
        <v>2.9140000000000001</v>
      </c>
      <c r="K1576" s="240">
        <v>6.0869999999999997</v>
      </c>
      <c r="L1576" s="240">
        <v>11.618</v>
      </c>
      <c r="M1576" s="240">
        <v>37.433</v>
      </c>
      <c r="N1576" s="240">
        <v>54.192999999999998</v>
      </c>
      <c r="O1576" s="240">
        <v>101.16</v>
      </c>
      <c r="P1576" s="240">
        <v>125.619</v>
      </c>
      <c r="Q1576" s="240">
        <v>100.46899999999999</v>
      </c>
      <c r="R1576" s="240">
        <v>142.02799999999999</v>
      </c>
      <c r="S1576" s="240">
        <v>145.69900000000001</v>
      </c>
      <c r="T1576" s="240">
        <v>69.311999999999898</v>
      </c>
      <c r="U1576" s="240">
        <v>34.540999999999997</v>
      </c>
      <c r="V1576" s="240">
        <v>23.916</v>
      </c>
      <c r="W1576" s="240">
        <v>6.8630000000000004</v>
      </c>
      <c r="X1576" s="240">
        <v>3.0539999999999998</v>
      </c>
      <c r="Y1576" s="240">
        <v>0.34499999999999997</v>
      </c>
      <c r="Z1576" s="240">
        <v>1.492</v>
      </c>
      <c r="AA1576" s="248">
        <v>0.86199999999999999</v>
      </c>
      <c r="AB1576" s="93"/>
    </row>
    <row r="1577" spans="1:28" ht="19.5" customHeight="1" x14ac:dyDescent="0.15">
      <c r="A1577" s="194" t="s">
        <v>155</v>
      </c>
      <c r="B1577" s="198"/>
      <c r="C1577" s="198" t="s">
        <v>10</v>
      </c>
      <c r="D1577" s="189" t="s">
        <v>156</v>
      </c>
      <c r="E1577" s="189" t="s">
        <v>184</v>
      </c>
      <c r="F1577" s="240">
        <v>2234.77</v>
      </c>
      <c r="G1577" s="240">
        <v>0</v>
      </c>
      <c r="H1577" s="240">
        <v>2.29</v>
      </c>
      <c r="I1577" s="240">
        <v>11.83</v>
      </c>
      <c r="J1577" s="240">
        <v>17.46</v>
      </c>
      <c r="K1577" s="240">
        <v>33.83</v>
      </c>
      <c r="L1577" s="240">
        <v>54.62</v>
      </c>
      <c r="M1577" s="240">
        <v>149.13</v>
      </c>
      <c r="N1577" s="240">
        <v>187.12</v>
      </c>
      <c r="O1577" s="240">
        <v>315.02999999999997</v>
      </c>
      <c r="P1577" s="240">
        <v>350.68</v>
      </c>
      <c r="Q1577" s="240">
        <v>234.24</v>
      </c>
      <c r="R1577" s="240">
        <v>295.12</v>
      </c>
      <c r="S1577" s="240">
        <v>277.79000000000002</v>
      </c>
      <c r="T1577" s="240">
        <v>135.19</v>
      </c>
      <c r="U1577" s="240">
        <v>82.61</v>
      </c>
      <c r="V1577" s="240">
        <v>57.09</v>
      </c>
      <c r="W1577" s="240">
        <v>16.73</v>
      </c>
      <c r="X1577" s="240">
        <v>7.45</v>
      </c>
      <c r="Y1577" s="240">
        <v>0.84</v>
      </c>
      <c r="Z1577" s="240">
        <v>3.63</v>
      </c>
      <c r="AA1577" s="248">
        <v>2.09</v>
      </c>
      <c r="AB1577" s="93"/>
    </row>
    <row r="1578" spans="1:28" ht="19.5" customHeight="1" x14ac:dyDescent="0.15">
      <c r="A1578" s="194"/>
      <c r="B1578" s="198"/>
      <c r="C1578" s="198"/>
      <c r="D1578" s="198"/>
      <c r="E1578" s="189" t="s">
        <v>150</v>
      </c>
      <c r="F1578" s="240">
        <v>761.928</v>
      </c>
      <c r="G1578" s="240">
        <v>0</v>
      </c>
      <c r="H1578" s="240">
        <v>0</v>
      </c>
      <c r="I1578" s="240">
        <v>0.83</v>
      </c>
      <c r="J1578" s="240">
        <v>2.0939999999999999</v>
      </c>
      <c r="K1578" s="240">
        <v>5.7530000000000001</v>
      </c>
      <c r="L1578" s="240">
        <v>11.47</v>
      </c>
      <c r="M1578" s="240">
        <v>37.317</v>
      </c>
      <c r="N1578" s="240">
        <v>54.192999999999998</v>
      </c>
      <c r="O1578" s="240">
        <v>100.77200000000001</v>
      </c>
      <c r="P1578" s="240">
        <v>119.125</v>
      </c>
      <c r="Q1578" s="240">
        <v>86.686000000000007</v>
      </c>
      <c r="R1578" s="240">
        <v>111.708</v>
      </c>
      <c r="S1578" s="240">
        <v>108.381</v>
      </c>
      <c r="T1578" s="240">
        <v>53.962999999999901</v>
      </c>
      <c r="U1578" s="240">
        <v>33.874000000000002</v>
      </c>
      <c r="V1578" s="240">
        <v>23.146000000000001</v>
      </c>
      <c r="W1578" s="240">
        <v>6.8630000000000004</v>
      </c>
      <c r="X1578" s="240">
        <v>3.0539999999999998</v>
      </c>
      <c r="Y1578" s="240">
        <v>0.34499999999999997</v>
      </c>
      <c r="Z1578" s="240">
        <v>1.492</v>
      </c>
      <c r="AA1578" s="248">
        <v>0.86199999999999999</v>
      </c>
      <c r="AB1578" s="93"/>
    </row>
    <row r="1579" spans="1:28" ht="19.5" customHeight="1" x14ac:dyDescent="0.15">
      <c r="A1579" s="194"/>
      <c r="B1579" s="198"/>
      <c r="C1579" s="198"/>
      <c r="D1579" s="189" t="s">
        <v>157</v>
      </c>
      <c r="E1579" s="189" t="s">
        <v>184</v>
      </c>
      <c r="F1579" s="240">
        <v>83.87</v>
      </c>
      <c r="G1579" s="240">
        <v>0</v>
      </c>
      <c r="H1579" s="240">
        <v>0</v>
      </c>
      <c r="I1579" s="240">
        <v>0</v>
      </c>
      <c r="J1579" s="240">
        <v>0</v>
      </c>
      <c r="K1579" s="240">
        <v>0</v>
      </c>
      <c r="L1579" s="240">
        <v>0</v>
      </c>
      <c r="M1579" s="240">
        <v>0.4</v>
      </c>
      <c r="N1579" s="240">
        <v>0</v>
      </c>
      <c r="O1579" s="240">
        <v>0.28999999999999998</v>
      </c>
      <c r="P1579" s="240">
        <v>30.19</v>
      </c>
      <c r="Q1579" s="240">
        <v>10.39</v>
      </c>
      <c r="R1579" s="240">
        <v>29.48</v>
      </c>
      <c r="S1579" s="240">
        <v>10.97</v>
      </c>
      <c r="T1579" s="240">
        <v>2.08</v>
      </c>
      <c r="U1579" s="240">
        <v>7.0000000000000007E-2</v>
      </c>
      <c r="V1579" s="240">
        <v>0</v>
      </c>
      <c r="W1579" s="240">
        <v>0</v>
      </c>
      <c r="X1579" s="240">
        <v>0</v>
      </c>
      <c r="Y1579" s="240">
        <v>0</v>
      </c>
      <c r="Z1579" s="240">
        <v>0</v>
      </c>
      <c r="AA1579" s="248">
        <v>0</v>
      </c>
      <c r="AB1579" s="93"/>
    </row>
    <row r="1580" spans="1:28" ht="19.5" customHeight="1" x14ac:dyDescent="0.15">
      <c r="A1580" s="194"/>
      <c r="B1580" s="198"/>
      <c r="C1580" s="198"/>
      <c r="D1580" s="198"/>
      <c r="E1580" s="189" t="s">
        <v>150</v>
      </c>
      <c r="F1580" s="240">
        <v>18.39</v>
      </c>
      <c r="G1580" s="240">
        <v>0</v>
      </c>
      <c r="H1580" s="240">
        <v>0</v>
      </c>
      <c r="I1580" s="240">
        <v>0</v>
      </c>
      <c r="J1580" s="240">
        <v>0</v>
      </c>
      <c r="K1580" s="240">
        <v>0</v>
      </c>
      <c r="L1580" s="240">
        <v>0</v>
      </c>
      <c r="M1580" s="240">
        <v>5.6000000000000001E-2</v>
      </c>
      <c r="N1580" s="240">
        <v>0</v>
      </c>
      <c r="O1580" s="240">
        <v>5.1999999999999998E-2</v>
      </c>
      <c r="P1580" s="240">
        <v>6.0380000000000003</v>
      </c>
      <c r="Q1580" s="240">
        <v>2.286</v>
      </c>
      <c r="R1580" s="240">
        <v>6.782</v>
      </c>
      <c r="S1580" s="240">
        <v>2.637</v>
      </c>
      <c r="T1580" s="240">
        <v>0.52200000000000002</v>
      </c>
      <c r="U1580" s="240">
        <v>1.7000000000000001E-2</v>
      </c>
      <c r="V1580" s="240">
        <v>0</v>
      </c>
      <c r="W1580" s="240">
        <v>0</v>
      </c>
      <c r="X1580" s="240">
        <v>0</v>
      </c>
      <c r="Y1580" s="240">
        <v>0</v>
      </c>
      <c r="Z1580" s="240">
        <v>0</v>
      </c>
      <c r="AA1580" s="248">
        <v>0</v>
      </c>
      <c r="AB1580" s="93"/>
    </row>
    <row r="1581" spans="1:28" ht="19.5" customHeight="1" x14ac:dyDescent="0.15">
      <c r="A1581" s="194"/>
      <c r="B1581" s="198" t="s">
        <v>158</v>
      </c>
      <c r="C1581" s="198" t="s">
        <v>159</v>
      </c>
      <c r="D1581" s="189" t="s">
        <v>160</v>
      </c>
      <c r="E1581" s="189" t="s">
        <v>184</v>
      </c>
      <c r="F1581" s="240">
        <v>0</v>
      </c>
      <c r="G1581" s="240">
        <v>0</v>
      </c>
      <c r="H1581" s="240">
        <v>0</v>
      </c>
      <c r="I1581" s="240">
        <v>0</v>
      </c>
      <c r="J1581" s="240">
        <v>0</v>
      </c>
      <c r="K1581" s="240">
        <v>0</v>
      </c>
      <c r="L1581" s="240">
        <v>0</v>
      </c>
      <c r="M1581" s="240">
        <v>0</v>
      </c>
      <c r="N1581" s="240">
        <v>0</v>
      </c>
      <c r="O1581" s="240">
        <v>0</v>
      </c>
      <c r="P1581" s="240">
        <v>0</v>
      </c>
      <c r="Q1581" s="240">
        <v>0</v>
      </c>
      <c r="R1581" s="240">
        <v>0</v>
      </c>
      <c r="S1581" s="240">
        <v>0</v>
      </c>
      <c r="T1581" s="240">
        <v>0</v>
      </c>
      <c r="U1581" s="240">
        <v>0</v>
      </c>
      <c r="V1581" s="240">
        <v>0</v>
      </c>
      <c r="W1581" s="240">
        <v>0</v>
      </c>
      <c r="X1581" s="240">
        <v>0</v>
      </c>
      <c r="Y1581" s="240">
        <v>0</v>
      </c>
      <c r="Z1581" s="240">
        <v>0</v>
      </c>
      <c r="AA1581" s="248">
        <v>0</v>
      </c>
      <c r="AB1581" s="93"/>
    </row>
    <row r="1582" spans="1:28" ht="19.5" customHeight="1" x14ac:dyDescent="0.15">
      <c r="A1582" s="194"/>
      <c r="B1582" s="198"/>
      <c r="C1582" s="198"/>
      <c r="D1582" s="198"/>
      <c r="E1582" s="189" t="s">
        <v>150</v>
      </c>
      <c r="F1582" s="240">
        <v>0</v>
      </c>
      <c r="G1582" s="240">
        <v>0</v>
      </c>
      <c r="H1582" s="240">
        <v>0</v>
      </c>
      <c r="I1582" s="240">
        <v>0</v>
      </c>
      <c r="J1582" s="240">
        <v>0</v>
      </c>
      <c r="K1582" s="240">
        <v>0</v>
      </c>
      <c r="L1582" s="240">
        <v>0</v>
      </c>
      <c r="M1582" s="240">
        <v>0</v>
      </c>
      <c r="N1582" s="240">
        <v>0</v>
      </c>
      <c r="O1582" s="240">
        <v>0</v>
      </c>
      <c r="P1582" s="240">
        <v>0</v>
      </c>
      <c r="Q1582" s="240">
        <v>0</v>
      </c>
      <c r="R1582" s="240">
        <v>0</v>
      </c>
      <c r="S1582" s="240">
        <v>0</v>
      </c>
      <c r="T1582" s="240">
        <v>0</v>
      </c>
      <c r="U1582" s="240">
        <v>0</v>
      </c>
      <c r="V1582" s="240">
        <v>0</v>
      </c>
      <c r="W1582" s="240">
        <v>0</v>
      </c>
      <c r="X1582" s="240">
        <v>0</v>
      </c>
      <c r="Y1582" s="240">
        <v>0</v>
      </c>
      <c r="Z1582" s="240">
        <v>0</v>
      </c>
      <c r="AA1582" s="248">
        <v>0</v>
      </c>
      <c r="AB1582" s="93"/>
    </row>
    <row r="1583" spans="1:28" ht="19.5" customHeight="1" x14ac:dyDescent="0.15">
      <c r="A1583" s="194"/>
      <c r="B1583" s="198"/>
      <c r="C1583" s="198"/>
      <c r="D1583" s="189" t="s">
        <v>161</v>
      </c>
      <c r="E1583" s="189" t="s">
        <v>184</v>
      </c>
      <c r="F1583" s="240">
        <v>66.95</v>
      </c>
      <c r="G1583" s="240">
        <v>0</v>
      </c>
      <c r="H1583" s="240">
        <v>0</v>
      </c>
      <c r="I1583" s="240">
        <v>0</v>
      </c>
      <c r="J1583" s="240">
        <v>51.14</v>
      </c>
      <c r="K1583" s="240">
        <v>12.87</v>
      </c>
      <c r="L1583" s="240">
        <v>1.91</v>
      </c>
      <c r="M1583" s="240">
        <v>1.03</v>
      </c>
      <c r="N1583" s="240">
        <v>0</v>
      </c>
      <c r="O1583" s="240">
        <v>0</v>
      </c>
      <c r="P1583" s="240">
        <v>0</v>
      </c>
      <c r="Q1583" s="240">
        <v>0</v>
      </c>
      <c r="R1583" s="240">
        <v>0</v>
      </c>
      <c r="S1583" s="240">
        <v>0</v>
      </c>
      <c r="T1583" s="240">
        <v>0</v>
      </c>
      <c r="U1583" s="240">
        <v>0</v>
      </c>
      <c r="V1583" s="240">
        <v>0</v>
      </c>
      <c r="W1583" s="240">
        <v>0</v>
      </c>
      <c r="X1583" s="240">
        <v>0</v>
      </c>
      <c r="Y1583" s="240">
        <v>0</v>
      </c>
      <c r="Z1583" s="240">
        <v>0</v>
      </c>
      <c r="AA1583" s="248">
        <v>0</v>
      </c>
      <c r="AB1583" s="93"/>
    </row>
    <row r="1584" spans="1:28" ht="19.5" customHeight="1" x14ac:dyDescent="0.15">
      <c r="A1584" s="194"/>
      <c r="B1584" s="198"/>
      <c r="C1584" s="198"/>
      <c r="D1584" s="198"/>
      <c r="E1584" s="189" t="s">
        <v>150</v>
      </c>
      <c r="F1584" s="240">
        <v>1.083</v>
      </c>
      <c r="G1584" s="240">
        <v>0</v>
      </c>
      <c r="H1584" s="240">
        <v>0</v>
      </c>
      <c r="I1584" s="240">
        <v>0</v>
      </c>
      <c r="J1584" s="240">
        <v>0.61399999999999999</v>
      </c>
      <c r="K1584" s="240">
        <v>0.33400000000000002</v>
      </c>
      <c r="L1584" s="240">
        <v>7.4999999999999997E-2</v>
      </c>
      <c r="M1584" s="240">
        <v>0.06</v>
      </c>
      <c r="N1584" s="240">
        <v>0</v>
      </c>
      <c r="O1584" s="240">
        <v>0</v>
      </c>
      <c r="P1584" s="240">
        <v>0</v>
      </c>
      <c r="Q1584" s="240">
        <v>0</v>
      </c>
      <c r="R1584" s="240">
        <v>0</v>
      </c>
      <c r="S1584" s="240">
        <v>0</v>
      </c>
      <c r="T1584" s="240">
        <v>0</v>
      </c>
      <c r="U1584" s="240">
        <v>0</v>
      </c>
      <c r="V1584" s="240">
        <v>0</v>
      </c>
      <c r="W1584" s="240">
        <v>0</v>
      </c>
      <c r="X1584" s="240">
        <v>0</v>
      </c>
      <c r="Y1584" s="240">
        <v>0</v>
      </c>
      <c r="Z1584" s="240">
        <v>0</v>
      </c>
      <c r="AA1584" s="248">
        <v>0</v>
      </c>
      <c r="AB1584" s="93"/>
    </row>
    <row r="1585" spans="1:28" ht="19.5" customHeight="1" x14ac:dyDescent="0.15">
      <c r="A1585" s="194"/>
      <c r="B1585" s="198"/>
      <c r="C1585" s="198" t="s">
        <v>162</v>
      </c>
      <c r="D1585" s="189" t="s">
        <v>163</v>
      </c>
      <c r="E1585" s="189" t="s">
        <v>184</v>
      </c>
      <c r="F1585" s="240">
        <v>319.77999999999997</v>
      </c>
      <c r="G1585" s="240">
        <v>1</v>
      </c>
      <c r="H1585" s="240">
        <v>1.19</v>
      </c>
      <c r="I1585" s="240">
        <v>0</v>
      </c>
      <c r="J1585" s="240">
        <v>2.06</v>
      </c>
      <c r="K1585" s="240">
        <v>0</v>
      </c>
      <c r="L1585" s="240">
        <v>0.46</v>
      </c>
      <c r="M1585" s="240">
        <v>0</v>
      </c>
      <c r="N1585" s="240">
        <v>0</v>
      </c>
      <c r="O1585" s="240">
        <v>1.46</v>
      </c>
      <c r="P1585" s="240">
        <v>1.82</v>
      </c>
      <c r="Q1585" s="240">
        <v>44.23</v>
      </c>
      <c r="R1585" s="240">
        <v>87.58</v>
      </c>
      <c r="S1585" s="240">
        <v>123.88</v>
      </c>
      <c r="T1585" s="240">
        <v>51.34</v>
      </c>
      <c r="U1585" s="240">
        <v>2.19</v>
      </c>
      <c r="V1585" s="240">
        <v>2.57</v>
      </c>
      <c r="W1585" s="240">
        <v>0</v>
      </c>
      <c r="X1585" s="240">
        <v>0</v>
      </c>
      <c r="Y1585" s="240">
        <v>0</v>
      </c>
      <c r="Z1585" s="240">
        <v>0</v>
      </c>
      <c r="AA1585" s="248">
        <v>0</v>
      </c>
      <c r="AB1585" s="93"/>
    </row>
    <row r="1586" spans="1:28" ht="19.5" customHeight="1" x14ac:dyDescent="0.15">
      <c r="A1586" s="194"/>
      <c r="B1586" s="198" t="s">
        <v>20</v>
      </c>
      <c r="C1586" s="198"/>
      <c r="D1586" s="198"/>
      <c r="E1586" s="189" t="s">
        <v>150</v>
      </c>
      <c r="F1586" s="240">
        <v>87.034000000000006</v>
      </c>
      <c r="G1586" s="240">
        <v>0</v>
      </c>
      <c r="H1586" s="240">
        <v>0</v>
      </c>
      <c r="I1586" s="240">
        <v>0</v>
      </c>
      <c r="J1586" s="240">
        <v>0.20599999999999999</v>
      </c>
      <c r="K1586" s="240">
        <v>0</v>
      </c>
      <c r="L1586" s="240">
        <v>7.2999999999999995E-2</v>
      </c>
      <c r="M1586" s="240">
        <v>0</v>
      </c>
      <c r="N1586" s="240">
        <v>0</v>
      </c>
      <c r="O1586" s="240">
        <v>0.33600000000000002</v>
      </c>
      <c r="P1586" s="240">
        <v>0.45600000000000002</v>
      </c>
      <c r="Q1586" s="240">
        <v>11.497</v>
      </c>
      <c r="R1586" s="240">
        <v>23.538</v>
      </c>
      <c r="S1586" s="240">
        <v>34.680999999999997</v>
      </c>
      <c r="T1586" s="240">
        <v>14.827</v>
      </c>
      <c r="U1586" s="240">
        <v>0.65</v>
      </c>
      <c r="V1586" s="240">
        <v>0.77</v>
      </c>
      <c r="W1586" s="240">
        <v>0</v>
      </c>
      <c r="X1586" s="240">
        <v>0</v>
      </c>
      <c r="Y1586" s="240">
        <v>0</v>
      </c>
      <c r="Z1586" s="240">
        <v>0</v>
      </c>
      <c r="AA1586" s="248">
        <v>0</v>
      </c>
      <c r="AB1586" s="93"/>
    </row>
    <row r="1587" spans="1:28" ht="19.5" customHeight="1" x14ac:dyDescent="0.15">
      <c r="A1587" s="194"/>
      <c r="B1587" s="198"/>
      <c r="C1587" s="198"/>
      <c r="D1587" s="189" t="s">
        <v>164</v>
      </c>
      <c r="E1587" s="189" t="s">
        <v>184</v>
      </c>
      <c r="F1587" s="240">
        <v>0</v>
      </c>
      <c r="G1587" s="240">
        <v>0</v>
      </c>
      <c r="H1587" s="240">
        <v>0</v>
      </c>
      <c r="I1587" s="240">
        <v>0</v>
      </c>
      <c r="J1587" s="240">
        <v>0</v>
      </c>
      <c r="K1587" s="240">
        <v>0</v>
      </c>
      <c r="L1587" s="240">
        <v>0</v>
      </c>
      <c r="M1587" s="240">
        <v>0</v>
      </c>
      <c r="N1587" s="240">
        <v>0</v>
      </c>
      <c r="O1587" s="240">
        <v>0</v>
      </c>
      <c r="P1587" s="240">
        <v>0</v>
      </c>
      <c r="Q1587" s="240">
        <v>0</v>
      </c>
      <c r="R1587" s="240">
        <v>0</v>
      </c>
      <c r="S1587" s="240">
        <v>0</v>
      </c>
      <c r="T1587" s="240">
        <v>0</v>
      </c>
      <c r="U1587" s="240">
        <v>0</v>
      </c>
      <c r="V1587" s="240">
        <v>0</v>
      </c>
      <c r="W1587" s="240">
        <v>0</v>
      </c>
      <c r="X1587" s="240">
        <v>0</v>
      </c>
      <c r="Y1587" s="240">
        <v>0</v>
      </c>
      <c r="Z1587" s="240">
        <v>0</v>
      </c>
      <c r="AA1587" s="248">
        <v>0</v>
      </c>
      <c r="AB1587" s="93"/>
    </row>
    <row r="1588" spans="1:28" ht="19.5" customHeight="1" x14ac:dyDescent="0.15">
      <c r="A1588" s="194" t="s">
        <v>227</v>
      </c>
      <c r="B1588" s="198"/>
      <c r="C1588" s="198"/>
      <c r="D1588" s="198"/>
      <c r="E1588" s="189" t="s">
        <v>150</v>
      </c>
      <c r="F1588" s="240">
        <v>0</v>
      </c>
      <c r="G1588" s="240">
        <v>0</v>
      </c>
      <c r="H1588" s="240">
        <v>0</v>
      </c>
      <c r="I1588" s="240">
        <v>0</v>
      </c>
      <c r="J1588" s="240">
        <v>0</v>
      </c>
      <c r="K1588" s="240">
        <v>0</v>
      </c>
      <c r="L1588" s="240">
        <v>0</v>
      </c>
      <c r="M1588" s="240">
        <v>0</v>
      </c>
      <c r="N1588" s="240">
        <v>0</v>
      </c>
      <c r="O1588" s="240">
        <v>0</v>
      </c>
      <c r="P1588" s="240">
        <v>0</v>
      </c>
      <c r="Q1588" s="240">
        <v>0</v>
      </c>
      <c r="R1588" s="240">
        <v>0</v>
      </c>
      <c r="S1588" s="240">
        <v>0</v>
      </c>
      <c r="T1588" s="240">
        <v>0</v>
      </c>
      <c r="U1588" s="240">
        <v>0</v>
      </c>
      <c r="V1588" s="240">
        <v>0</v>
      </c>
      <c r="W1588" s="240">
        <v>0</v>
      </c>
      <c r="X1588" s="240">
        <v>0</v>
      </c>
      <c r="Y1588" s="240">
        <v>0</v>
      </c>
      <c r="Z1588" s="240">
        <v>0</v>
      </c>
      <c r="AA1588" s="248">
        <v>0</v>
      </c>
      <c r="AB1588" s="93"/>
    </row>
    <row r="1589" spans="1:28" ht="19.5" customHeight="1" x14ac:dyDescent="0.15">
      <c r="A1589" s="194"/>
      <c r="B1589" s="197"/>
      <c r="C1589" s="193" t="s">
        <v>165</v>
      </c>
      <c r="D1589" s="188"/>
      <c r="E1589" s="189" t="s">
        <v>184</v>
      </c>
      <c r="F1589" s="240">
        <v>6.79</v>
      </c>
      <c r="G1589" s="240">
        <v>0</v>
      </c>
      <c r="H1589" s="240">
        <v>0.1</v>
      </c>
      <c r="I1589" s="240">
        <v>0.25</v>
      </c>
      <c r="J1589" s="240">
        <v>0</v>
      </c>
      <c r="K1589" s="240">
        <v>2.61</v>
      </c>
      <c r="L1589" s="240">
        <v>0.68</v>
      </c>
      <c r="M1589" s="240">
        <v>0.15</v>
      </c>
      <c r="N1589" s="240">
        <v>2.27</v>
      </c>
      <c r="O1589" s="240">
        <v>0.24</v>
      </c>
      <c r="P1589" s="240">
        <v>0</v>
      </c>
      <c r="Q1589" s="240">
        <v>0</v>
      </c>
      <c r="R1589" s="240">
        <v>0.49</v>
      </c>
      <c r="S1589" s="240">
        <v>0</v>
      </c>
      <c r="T1589" s="240">
        <v>0</v>
      </c>
      <c r="U1589" s="240">
        <v>0</v>
      </c>
      <c r="V1589" s="240">
        <v>0</v>
      </c>
      <c r="W1589" s="240">
        <v>0</v>
      </c>
      <c r="X1589" s="240">
        <v>0</v>
      </c>
      <c r="Y1589" s="240">
        <v>0</v>
      </c>
      <c r="Z1589" s="240">
        <v>0</v>
      </c>
      <c r="AA1589" s="248">
        <v>0</v>
      </c>
      <c r="AB1589" s="93"/>
    </row>
    <row r="1590" spans="1:28" ht="19.5" customHeight="1" x14ac:dyDescent="0.15">
      <c r="A1590" s="194"/>
      <c r="B1590" s="197"/>
      <c r="C1590" s="197"/>
      <c r="D1590" s="191"/>
      <c r="E1590" s="189" t="s">
        <v>150</v>
      </c>
      <c r="F1590" s="240">
        <v>0.755</v>
      </c>
      <c r="G1590" s="240">
        <v>0</v>
      </c>
      <c r="H1590" s="240">
        <v>1E-3</v>
      </c>
      <c r="I1590" s="240">
        <v>6.0000000000000001E-3</v>
      </c>
      <c r="J1590" s="240">
        <v>0</v>
      </c>
      <c r="K1590" s="240">
        <v>0.183</v>
      </c>
      <c r="L1590" s="240">
        <v>9.4E-2</v>
      </c>
      <c r="M1590" s="240">
        <v>1.4999999999999999E-2</v>
      </c>
      <c r="N1590" s="240">
        <v>0.36499999999999999</v>
      </c>
      <c r="O1590" s="240">
        <v>4.1000000000000002E-2</v>
      </c>
      <c r="P1590" s="240">
        <v>0</v>
      </c>
      <c r="Q1590" s="240">
        <v>0</v>
      </c>
      <c r="R1590" s="240">
        <v>0.05</v>
      </c>
      <c r="S1590" s="240">
        <v>0</v>
      </c>
      <c r="T1590" s="240">
        <v>0</v>
      </c>
      <c r="U1590" s="240">
        <v>0</v>
      </c>
      <c r="V1590" s="240">
        <v>0</v>
      </c>
      <c r="W1590" s="240">
        <v>0</v>
      </c>
      <c r="X1590" s="240">
        <v>0</v>
      </c>
      <c r="Y1590" s="240">
        <v>0</v>
      </c>
      <c r="Z1590" s="240">
        <v>0</v>
      </c>
      <c r="AA1590" s="248">
        <v>0</v>
      </c>
      <c r="AB1590" s="93"/>
    </row>
    <row r="1591" spans="1:28" ht="19.5" customHeight="1" x14ac:dyDescent="0.15">
      <c r="A1591" s="194"/>
      <c r="B1591" s="196"/>
      <c r="C1591" s="193" t="s">
        <v>152</v>
      </c>
      <c r="D1591" s="188"/>
      <c r="E1591" s="189" t="s">
        <v>184</v>
      </c>
      <c r="F1591" s="240">
        <v>2856.21</v>
      </c>
      <c r="G1591" s="240">
        <v>0.02</v>
      </c>
      <c r="H1591" s="240">
        <v>78.05</v>
      </c>
      <c r="I1591" s="240">
        <v>115.74</v>
      </c>
      <c r="J1591" s="240">
        <v>38.21</v>
      </c>
      <c r="K1591" s="240">
        <v>29.34</v>
      </c>
      <c r="L1591" s="240">
        <v>19.010000000000002</v>
      </c>
      <c r="M1591" s="240">
        <v>18.579999999999998</v>
      </c>
      <c r="N1591" s="240">
        <v>20.69</v>
      </c>
      <c r="O1591" s="240">
        <v>11.5</v>
      </c>
      <c r="P1591" s="240">
        <v>40.340000000000003</v>
      </c>
      <c r="Q1591" s="240">
        <v>102.76</v>
      </c>
      <c r="R1591" s="240">
        <v>395.54</v>
      </c>
      <c r="S1591" s="240">
        <v>489.85</v>
      </c>
      <c r="T1591" s="240">
        <v>607.53</v>
      </c>
      <c r="U1591" s="240">
        <v>432.82</v>
      </c>
      <c r="V1591" s="240">
        <v>218.86</v>
      </c>
      <c r="W1591" s="240">
        <v>75.12</v>
      </c>
      <c r="X1591" s="240">
        <v>46.42</v>
      </c>
      <c r="Y1591" s="240">
        <v>17.48</v>
      </c>
      <c r="Z1591" s="240">
        <v>88.68</v>
      </c>
      <c r="AA1591" s="248">
        <v>9.67</v>
      </c>
      <c r="AB1591" s="93"/>
    </row>
    <row r="1592" spans="1:28" ht="19.5" customHeight="1" x14ac:dyDescent="0.15">
      <c r="A1592" s="194"/>
      <c r="B1592" s="197"/>
      <c r="C1592" s="197"/>
      <c r="D1592" s="191"/>
      <c r="E1592" s="189" t="s">
        <v>150</v>
      </c>
      <c r="F1592" s="240">
        <v>395.64299999999997</v>
      </c>
      <c r="G1592" s="240">
        <v>0</v>
      </c>
      <c r="H1592" s="240">
        <v>0.78</v>
      </c>
      <c r="I1592" s="240">
        <v>2.93799999999999</v>
      </c>
      <c r="J1592" s="240">
        <v>1.9319999999999999</v>
      </c>
      <c r="K1592" s="240">
        <v>2.0590000000000002</v>
      </c>
      <c r="L1592" s="240">
        <v>1.712</v>
      </c>
      <c r="M1592" s="240">
        <v>1.8580000000000001</v>
      </c>
      <c r="N1592" s="240">
        <v>2.2770000000000001</v>
      </c>
      <c r="O1592" s="240">
        <v>1.3819999999999999</v>
      </c>
      <c r="P1592" s="240">
        <v>5.3949999999999996</v>
      </c>
      <c r="Q1592" s="240">
        <v>14.571999999999999</v>
      </c>
      <c r="R1592" s="240">
        <v>59.021000000000001</v>
      </c>
      <c r="S1592" s="240">
        <v>73.037999999999997</v>
      </c>
      <c r="T1592" s="240">
        <v>93.7530000000001</v>
      </c>
      <c r="U1592" s="240">
        <v>66.655999999999906</v>
      </c>
      <c r="V1592" s="240">
        <v>33.406999999999996</v>
      </c>
      <c r="W1592" s="240">
        <v>11.081</v>
      </c>
      <c r="X1592" s="240">
        <v>6.7039999999999802</v>
      </c>
      <c r="Y1592" s="240">
        <v>2.6150000000000002</v>
      </c>
      <c r="Z1592" s="240">
        <v>13.041</v>
      </c>
      <c r="AA1592" s="248">
        <v>1.4219999999999999</v>
      </c>
      <c r="AB1592" s="93"/>
    </row>
    <row r="1593" spans="1:28" ht="19.5" customHeight="1" x14ac:dyDescent="0.15">
      <c r="A1593" s="194"/>
      <c r="B1593" s="198" t="s">
        <v>94</v>
      </c>
      <c r="C1593" s="189"/>
      <c r="D1593" s="189" t="s">
        <v>153</v>
      </c>
      <c r="E1593" s="189" t="s">
        <v>184</v>
      </c>
      <c r="F1593" s="240">
        <v>135.26</v>
      </c>
      <c r="G1593" s="240">
        <v>0</v>
      </c>
      <c r="H1593" s="240">
        <v>0</v>
      </c>
      <c r="I1593" s="240">
        <v>0</v>
      </c>
      <c r="J1593" s="240">
        <v>0</v>
      </c>
      <c r="K1593" s="240">
        <v>0</v>
      </c>
      <c r="L1593" s="240">
        <v>0</v>
      </c>
      <c r="M1593" s="240">
        <v>0</v>
      </c>
      <c r="N1593" s="240">
        <v>0</v>
      </c>
      <c r="O1593" s="240">
        <v>0</v>
      </c>
      <c r="P1593" s="240">
        <v>2.4</v>
      </c>
      <c r="Q1593" s="240">
        <v>3.33</v>
      </c>
      <c r="R1593" s="240">
        <v>19.86</v>
      </c>
      <c r="S1593" s="240">
        <v>21.01</v>
      </c>
      <c r="T1593" s="240">
        <v>49.36</v>
      </c>
      <c r="U1593" s="240">
        <v>27.45</v>
      </c>
      <c r="V1593" s="240">
        <v>10.95</v>
      </c>
      <c r="W1593" s="240">
        <v>0.5</v>
      </c>
      <c r="X1593" s="240">
        <v>0</v>
      </c>
      <c r="Y1593" s="240">
        <v>0.4</v>
      </c>
      <c r="Z1593" s="240">
        <v>0</v>
      </c>
      <c r="AA1593" s="252">
        <v>0</v>
      </c>
      <c r="AB1593" s="93"/>
    </row>
    <row r="1594" spans="1:28" ht="19.5" customHeight="1" x14ac:dyDescent="0.15">
      <c r="A1594" s="194"/>
      <c r="B1594" s="198"/>
      <c r="C1594" s="198" t="s">
        <v>10</v>
      </c>
      <c r="D1594" s="198"/>
      <c r="E1594" s="189" t="s">
        <v>150</v>
      </c>
      <c r="F1594" s="240">
        <v>33.302</v>
      </c>
      <c r="G1594" s="240">
        <v>0</v>
      </c>
      <c r="H1594" s="240">
        <v>0</v>
      </c>
      <c r="I1594" s="240">
        <v>0</v>
      </c>
      <c r="J1594" s="240">
        <v>0</v>
      </c>
      <c r="K1594" s="240">
        <v>0</v>
      </c>
      <c r="L1594" s="240">
        <v>0</v>
      </c>
      <c r="M1594" s="240">
        <v>0</v>
      </c>
      <c r="N1594" s="240">
        <v>0</v>
      </c>
      <c r="O1594" s="240">
        <v>0</v>
      </c>
      <c r="P1594" s="240">
        <v>0.47899999999999998</v>
      </c>
      <c r="Q1594" s="240">
        <v>0.67900000000000005</v>
      </c>
      <c r="R1594" s="240">
        <v>4.5570000000000004</v>
      </c>
      <c r="S1594" s="240">
        <v>5.03</v>
      </c>
      <c r="T1594" s="240">
        <v>12.346</v>
      </c>
      <c r="U1594" s="240">
        <v>7.1340000000000003</v>
      </c>
      <c r="V1594" s="240">
        <v>2.843</v>
      </c>
      <c r="W1594" s="240">
        <v>0.13</v>
      </c>
      <c r="X1594" s="240">
        <v>0</v>
      </c>
      <c r="Y1594" s="240">
        <v>0.104</v>
      </c>
      <c r="Z1594" s="240">
        <v>0</v>
      </c>
      <c r="AA1594" s="248">
        <v>0</v>
      </c>
      <c r="AB1594" s="93"/>
    </row>
    <row r="1595" spans="1:28" ht="19.5" customHeight="1" x14ac:dyDescent="0.15">
      <c r="A1595" s="194"/>
      <c r="B1595" s="198"/>
      <c r="C1595" s="198"/>
      <c r="D1595" s="189" t="s">
        <v>157</v>
      </c>
      <c r="E1595" s="189" t="s">
        <v>184</v>
      </c>
      <c r="F1595" s="240">
        <v>135.26</v>
      </c>
      <c r="G1595" s="240">
        <v>0</v>
      </c>
      <c r="H1595" s="240">
        <v>0</v>
      </c>
      <c r="I1595" s="240">
        <v>0</v>
      </c>
      <c r="J1595" s="240">
        <v>0</v>
      </c>
      <c r="K1595" s="240">
        <v>0</v>
      </c>
      <c r="L1595" s="240">
        <v>0</v>
      </c>
      <c r="M1595" s="240">
        <v>0</v>
      </c>
      <c r="N1595" s="240">
        <v>0</v>
      </c>
      <c r="O1595" s="240">
        <v>0</v>
      </c>
      <c r="P1595" s="240">
        <v>2.4</v>
      </c>
      <c r="Q1595" s="240">
        <v>3.33</v>
      </c>
      <c r="R1595" s="240">
        <v>19.86</v>
      </c>
      <c r="S1595" s="240">
        <v>21.01</v>
      </c>
      <c r="T1595" s="240">
        <v>49.36</v>
      </c>
      <c r="U1595" s="240">
        <v>27.45</v>
      </c>
      <c r="V1595" s="240">
        <v>10.95</v>
      </c>
      <c r="W1595" s="240">
        <v>0.5</v>
      </c>
      <c r="X1595" s="240">
        <v>0</v>
      </c>
      <c r="Y1595" s="240">
        <v>0.4</v>
      </c>
      <c r="Z1595" s="240">
        <v>0</v>
      </c>
      <c r="AA1595" s="248">
        <v>0</v>
      </c>
      <c r="AB1595" s="93"/>
    </row>
    <row r="1596" spans="1:28" ht="19.5" customHeight="1" x14ac:dyDescent="0.15">
      <c r="A1596" s="194"/>
      <c r="B1596" s="198"/>
      <c r="C1596" s="198"/>
      <c r="D1596" s="198"/>
      <c r="E1596" s="189" t="s">
        <v>150</v>
      </c>
      <c r="F1596" s="240">
        <v>33.302</v>
      </c>
      <c r="G1596" s="240">
        <v>0</v>
      </c>
      <c r="H1596" s="240">
        <v>0</v>
      </c>
      <c r="I1596" s="240">
        <v>0</v>
      </c>
      <c r="J1596" s="240">
        <v>0</v>
      </c>
      <c r="K1596" s="240">
        <v>0</v>
      </c>
      <c r="L1596" s="240">
        <v>0</v>
      </c>
      <c r="M1596" s="240">
        <v>0</v>
      </c>
      <c r="N1596" s="240">
        <v>0</v>
      </c>
      <c r="O1596" s="240">
        <v>0</v>
      </c>
      <c r="P1596" s="240">
        <v>0.47899999999999998</v>
      </c>
      <c r="Q1596" s="240">
        <v>0.67900000000000005</v>
      </c>
      <c r="R1596" s="240">
        <v>4.5570000000000004</v>
      </c>
      <c r="S1596" s="240">
        <v>5.03</v>
      </c>
      <c r="T1596" s="240">
        <v>12.346</v>
      </c>
      <c r="U1596" s="240">
        <v>7.1340000000000003</v>
      </c>
      <c r="V1596" s="240">
        <v>2.843</v>
      </c>
      <c r="W1596" s="240">
        <v>0.13</v>
      </c>
      <c r="X1596" s="240">
        <v>0</v>
      </c>
      <c r="Y1596" s="240">
        <v>0.104</v>
      </c>
      <c r="Z1596" s="240">
        <v>0</v>
      </c>
      <c r="AA1596" s="248">
        <v>0</v>
      </c>
      <c r="AB1596" s="93"/>
    </row>
    <row r="1597" spans="1:28" ht="19.5" customHeight="1" x14ac:dyDescent="0.15">
      <c r="A1597" s="194"/>
      <c r="B1597" s="198" t="s">
        <v>65</v>
      </c>
      <c r="C1597" s="198" t="s">
        <v>159</v>
      </c>
      <c r="D1597" s="189" t="s">
        <v>160</v>
      </c>
      <c r="E1597" s="189" t="s">
        <v>184</v>
      </c>
      <c r="F1597" s="240">
        <v>0</v>
      </c>
      <c r="G1597" s="240">
        <v>0</v>
      </c>
      <c r="H1597" s="240">
        <v>0</v>
      </c>
      <c r="I1597" s="240">
        <v>0</v>
      </c>
      <c r="J1597" s="240">
        <v>0</v>
      </c>
      <c r="K1597" s="240">
        <v>0</v>
      </c>
      <c r="L1597" s="240">
        <v>0</v>
      </c>
      <c r="M1597" s="240">
        <v>0</v>
      </c>
      <c r="N1597" s="240">
        <v>0</v>
      </c>
      <c r="O1597" s="240">
        <v>0</v>
      </c>
      <c r="P1597" s="240">
        <v>0</v>
      </c>
      <c r="Q1597" s="240">
        <v>0</v>
      </c>
      <c r="R1597" s="240">
        <v>0</v>
      </c>
      <c r="S1597" s="240">
        <v>0</v>
      </c>
      <c r="T1597" s="240">
        <v>0</v>
      </c>
      <c r="U1597" s="240">
        <v>0</v>
      </c>
      <c r="V1597" s="240">
        <v>0</v>
      </c>
      <c r="W1597" s="240">
        <v>0</v>
      </c>
      <c r="X1597" s="240">
        <v>0</v>
      </c>
      <c r="Y1597" s="240">
        <v>0</v>
      </c>
      <c r="Z1597" s="240">
        <v>0</v>
      </c>
      <c r="AA1597" s="248">
        <v>0</v>
      </c>
      <c r="AB1597" s="93"/>
    </row>
    <row r="1598" spans="1:28" ht="19.5" customHeight="1" x14ac:dyDescent="0.15">
      <c r="A1598" s="194"/>
      <c r="B1598" s="198"/>
      <c r="C1598" s="198"/>
      <c r="D1598" s="198"/>
      <c r="E1598" s="189" t="s">
        <v>150</v>
      </c>
      <c r="F1598" s="240">
        <v>0</v>
      </c>
      <c r="G1598" s="240">
        <v>0</v>
      </c>
      <c r="H1598" s="240">
        <v>0</v>
      </c>
      <c r="I1598" s="240">
        <v>0</v>
      </c>
      <c r="J1598" s="240">
        <v>0</v>
      </c>
      <c r="K1598" s="240">
        <v>0</v>
      </c>
      <c r="L1598" s="240">
        <v>0</v>
      </c>
      <c r="M1598" s="240">
        <v>0</v>
      </c>
      <c r="N1598" s="240">
        <v>0</v>
      </c>
      <c r="O1598" s="240">
        <v>0</v>
      </c>
      <c r="P1598" s="240">
        <v>0</v>
      </c>
      <c r="Q1598" s="240">
        <v>0</v>
      </c>
      <c r="R1598" s="240">
        <v>0</v>
      </c>
      <c r="S1598" s="240">
        <v>0</v>
      </c>
      <c r="T1598" s="240">
        <v>0</v>
      </c>
      <c r="U1598" s="240">
        <v>0</v>
      </c>
      <c r="V1598" s="240">
        <v>0</v>
      </c>
      <c r="W1598" s="240">
        <v>0</v>
      </c>
      <c r="X1598" s="240">
        <v>0</v>
      </c>
      <c r="Y1598" s="240">
        <v>0</v>
      </c>
      <c r="Z1598" s="240">
        <v>0</v>
      </c>
      <c r="AA1598" s="248">
        <v>0</v>
      </c>
      <c r="AB1598" s="93"/>
    </row>
    <row r="1599" spans="1:28" ht="19.5" customHeight="1" x14ac:dyDescent="0.15">
      <c r="A1599" s="194" t="s">
        <v>85</v>
      </c>
      <c r="B1599" s="198"/>
      <c r="C1599" s="198"/>
      <c r="D1599" s="189" t="s">
        <v>166</v>
      </c>
      <c r="E1599" s="189" t="s">
        <v>184</v>
      </c>
      <c r="F1599" s="240">
        <v>0</v>
      </c>
      <c r="G1599" s="240">
        <v>0</v>
      </c>
      <c r="H1599" s="240">
        <v>0</v>
      </c>
      <c r="I1599" s="240">
        <v>0</v>
      </c>
      <c r="J1599" s="240">
        <v>0</v>
      </c>
      <c r="K1599" s="240">
        <v>0</v>
      </c>
      <c r="L1599" s="240">
        <v>0</v>
      </c>
      <c r="M1599" s="240">
        <v>0</v>
      </c>
      <c r="N1599" s="240">
        <v>0</v>
      </c>
      <c r="O1599" s="240">
        <v>0</v>
      </c>
      <c r="P1599" s="240">
        <v>0</v>
      </c>
      <c r="Q1599" s="240">
        <v>0</v>
      </c>
      <c r="R1599" s="240">
        <v>0</v>
      </c>
      <c r="S1599" s="240">
        <v>0</v>
      </c>
      <c r="T1599" s="240">
        <v>0</v>
      </c>
      <c r="U1599" s="240">
        <v>0</v>
      </c>
      <c r="V1599" s="240">
        <v>0</v>
      </c>
      <c r="W1599" s="240">
        <v>0</v>
      </c>
      <c r="X1599" s="240">
        <v>0</v>
      </c>
      <c r="Y1599" s="240">
        <v>0</v>
      </c>
      <c r="Z1599" s="240">
        <v>0</v>
      </c>
      <c r="AA1599" s="248">
        <v>0</v>
      </c>
      <c r="AB1599" s="93"/>
    </row>
    <row r="1600" spans="1:28" ht="19.5" customHeight="1" x14ac:dyDescent="0.15">
      <c r="A1600" s="194"/>
      <c r="B1600" s="198"/>
      <c r="C1600" s="198" t="s">
        <v>162</v>
      </c>
      <c r="D1600" s="198"/>
      <c r="E1600" s="189" t="s">
        <v>150</v>
      </c>
      <c r="F1600" s="240">
        <v>0</v>
      </c>
      <c r="G1600" s="240">
        <v>0</v>
      </c>
      <c r="H1600" s="240">
        <v>0</v>
      </c>
      <c r="I1600" s="240">
        <v>0</v>
      </c>
      <c r="J1600" s="240">
        <v>0</v>
      </c>
      <c r="K1600" s="240">
        <v>0</v>
      </c>
      <c r="L1600" s="240">
        <v>0</v>
      </c>
      <c r="M1600" s="240">
        <v>0</v>
      </c>
      <c r="N1600" s="240">
        <v>0</v>
      </c>
      <c r="O1600" s="240">
        <v>0</v>
      </c>
      <c r="P1600" s="240">
        <v>0</v>
      </c>
      <c r="Q1600" s="240">
        <v>0</v>
      </c>
      <c r="R1600" s="240">
        <v>0</v>
      </c>
      <c r="S1600" s="240">
        <v>0</v>
      </c>
      <c r="T1600" s="240">
        <v>0</v>
      </c>
      <c r="U1600" s="240">
        <v>0</v>
      </c>
      <c r="V1600" s="240">
        <v>0</v>
      </c>
      <c r="W1600" s="240">
        <v>0</v>
      </c>
      <c r="X1600" s="240">
        <v>0</v>
      </c>
      <c r="Y1600" s="240">
        <v>0</v>
      </c>
      <c r="Z1600" s="240">
        <v>0</v>
      </c>
      <c r="AA1600" s="248">
        <v>0</v>
      </c>
      <c r="AB1600" s="93"/>
    </row>
    <row r="1601" spans="1:28" ht="19.5" customHeight="1" x14ac:dyDescent="0.15">
      <c r="A1601" s="194"/>
      <c r="B1601" s="198" t="s">
        <v>20</v>
      </c>
      <c r="C1601" s="198"/>
      <c r="D1601" s="189" t="s">
        <v>164</v>
      </c>
      <c r="E1601" s="189" t="s">
        <v>184</v>
      </c>
      <c r="F1601" s="240">
        <v>0</v>
      </c>
      <c r="G1601" s="240">
        <v>0</v>
      </c>
      <c r="H1601" s="240">
        <v>0</v>
      </c>
      <c r="I1601" s="240">
        <v>0</v>
      </c>
      <c r="J1601" s="240">
        <v>0</v>
      </c>
      <c r="K1601" s="240">
        <v>0</v>
      </c>
      <c r="L1601" s="240">
        <v>0</v>
      </c>
      <c r="M1601" s="240">
        <v>0</v>
      </c>
      <c r="N1601" s="240">
        <v>0</v>
      </c>
      <c r="O1601" s="240">
        <v>0</v>
      </c>
      <c r="P1601" s="240">
        <v>0</v>
      </c>
      <c r="Q1601" s="240">
        <v>0</v>
      </c>
      <c r="R1601" s="240">
        <v>0</v>
      </c>
      <c r="S1601" s="240">
        <v>0</v>
      </c>
      <c r="T1601" s="240">
        <v>0</v>
      </c>
      <c r="U1601" s="240">
        <v>0</v>
      </c>
      <c r="V1601" s="240">
        <v>0</v>
      </c>
      <c r="W1601" s="240">
        <v>0</v>
      </c>
      <c r="X1601" s="240">
        <v>0</v>
      </c>
      <c r="Y1601" s="240">
        <v>0</v>
      </c>
      <c r="Z1601" s="240">
        <v>0</v>
      </c>
      <c r="AA1601" s="248">
        <v>0</v>
      </c>
      <c r="AB1601" s="93"/>
    </row>
    <row r="1602" spans="1:28" ht="19.5" customHeight="1" x14ac:dyDescent="0.15">
      <c r="A1602" s="194"/>
      <c r="B1602" s="198"/>
      <c r="C1602" s="198"/>
      <c r="D1602" s="198"/>
      <c r="E1602" s="189" t="s">
        <v>150</v>
      </c>
      <c r="F1602" s="240">
        <v>0</v>
      </c>
      <c r="G1602" s="240">
        <v>0</v>
      </c>
      <c r="H1602" s="240">
        <v>0</v>
      </c>
      <c r="I1602" s="240">
        <v>0</v>
      </c>
      <c r="J1602" s="240">
        <v>0</v>
      </c>
      <c r="K1602" s="240">
        <v>0</v>
      </c>
      <c r="L1602" s="240">
        <v>0</v>
      </c>
      <c r="M1602" s="240">
        <v>0</v>
      </c>
      <c r="N1602" s="240">
        <v>0</v>
      </c>
      <c r="O1602" s="240">
        <v>0</v>
      </c>
      <c r="P1602" s="240">
        <v>0</v>
      </c>
      <c r="Q1602" s="240">
        <v>0</v>
      </c>
      <c r="R1602" s="240">
        <v>0</v>
      </c>
      <c r="S1602" s="240">
        <v>0</v>
      </c>
      <c r="T1602" s="240">
        <v>0</v>
      </c>
      <c r="U1602" s="240">
        <v>0</v>
      </c>
      <c r="V1602" s="240">
        <v>0</v>
      </c>
      <c r="W1602" s="240">
        <v>0</v>
      </c>
      <c r="X1602" s="240">
        <v>0</v>
      </c>
      <c r="Y1602" s="240">
        <v>0</v>
      </c>
      <c r="Z1602" s="240">
        <v>0</v>
      </c>
      <c r="AA1602" s="248">
        <v>0</v>
      </c>
      <c r="AB1602" s="93"/>
    </row>
    <row r="1603" spans="1:28" ht="19.5" customHeight="1" x14ac:dyDescent="0.15">
      <c r="A1603" s="194"/>
      <c r="B1603" s="197"/>
      <c r="C1603" s="193" t="s">
        <v>165</v>
      </c>
      <c r="D1603" s="188"/>
      <c r="E1603" s="189" t="s">
        <v>184</v>
      </c>
      <c r="F1603" s="240">
        <v>2720.95</v>
      </c>
      <c r="G1603" s="240">
        <v>0.02</v>
      </c>
      <c r="H1603" s="240">
        <v>78.05</v>
      </c>
      <c r="I1603" s="240">
        <v>115.74</v>
      </c>
      <c r="J1603" s="240">
        <v>38.21</v>
      </c>
      <c r="K1603" s="240">
        <v>29.34</v>
      </c>
      <c r="L1603" s="240">
        <v>19.010000000000002</v>
      </c>
      <c r="M1603" s="240">
        <v>18.579999999999998</v>
      </c>
      <c r="N1603" s="240">
        <v>20.69</v>
      </c>
      <c r="O1603" s="240">
        <v>11.5</v>
      </c>
      <c r="P1603" s="240">
        <v>37.94</v>
      </c>
      <c r="Q1603" s="240">
        <v>99.43</v>
      </c>
      <c r="R1603" s="240">
        <v>375.68</v>
      </c>
      <c r="S1603" s="240">
        <v>468.84</v>
      </c>
      <c r="T1603" s="240">
        <v>558.16999999999996</v>
      </c>
      <c r="U1603" s="240">
        <v>405.37</v>
      </c>
      <c r="V1603" s="240">
        <v>207.91</v>
      </c>
      <c r="W1603" s="240">
        <v>74.62</v>
      </c>
      <c r="X1603" s="240">
        <v>46.42</v>
      </c>
      <c r="Y1603" s="240">
        <v>17.079999999999998</v>
      </c>
      <c r="Z1603" s="240">
        <v>88.68</v>
      </c>
      <c r="AA1603" s="248">
        <v>9.67</v>
      </c>
      <c r="AB1603" s="93"/>
    </row>
    <row r="1604" spans="1:28" ht="19.5" customHeight="1" thickBot="1" x14ac:dyDescent="0.2">
      <c r="A1604" s="199"/>
      <c r="B1604" s="200"/>
      <c r="C1604" s="200"/>
      <c r="D1604" s="201"/>
      <c r="E1604" s="202" t="s">
        <v>150</v>
      </c>
      <c r="F1604" s="240">
        <v>362.34100000000001</v>
      </c>
      <c r="G1604" s="251">
        <v>0</v>
      </c>
      <c r="H1604" s="250">
        <v>0.78</v>
      </c>
      <c r="I1604" s="250">
        <v>2.93799999999999</v>
      </c>
      <c r="J1604" s="250">
        <v>1.9319999999999999</v>
      </c>
      <c r="K1604" s="250">
        <v>2.0590000000000002</v>
      </c>
      <c r="L1604" s="250">
        <v>1.712</v>
      </c>
      <c r="M1604" s="250">
        <v>1.8580000000000001</v>
      </c>
      <c r="N1604" s="250">
        <v>2.2770000000000001</v>
      </c>
      <c r="O1604" s="250">
        <v>1.3819999999999999</v>
      </c>
      <c r="P1604" s="250">
        <v>4.9160000000000004</v>
      </c>
      <c r="Q1604" s="250">
        <v>13.893000000000001</v>
      </c>
      <c r="R1604" s="250">
        <v>54.463999999999999</v>
      </c>
      <c r="S1604" s="250">
        <v>68.007999999999996</v>
      </c>
      <c r="T1604" s="250">
        <v>81.407000000000096</v>
      </c>
      <c r="U1604" s="250">
        <v>59.521999999999899</v>
      </c>
      <c r="V1604" s="250">
        <v>30.564</v>
      </c>
      <c r="W1604" s="250">
        <v>10.951000000000001</v>
      </c>
      <c r="X1604" s="250">
        <v>6.7039999999999802</v>
      </c>
      <c r="Y1604" s="250">
        <v>2.5110000000000001</v>
      </c>
      <c r="Z1604" s="250">
        <v>13.041</v>
      </c>
      <c r="AA1604" s="249">
        <v>1.4219999999999999</v>
      </c>
      <c r="AB1604" s="93"/>
    </row>
    <row r="1605" spans="1:28" ht="19.5" customHeight="1" x14ac:dyDescent="0.15">
      <c r="A1605" s="391" t="s">
        <v>119</v>
      </c>
      <c r="B1605" s="394" t="s">
        <v>120</v>
      </c>
      <c r="C1605" s="395"/>
      <c r="D1605" s="396"/>
      <c r="E1605" s="198" t="s">
        <v>184</v>
      </c>
      <c r="F1605" s="248">
        <v>94.77</v>
      </c>
    </row>
    <row r="1606" spans="1:28" ht="19.5" customHeight="1" x14ac:dyDescent="0.15">
      <c r="A1606" s="392"/>
      <c r="B1606" s="397" t="s">
        <v>206</v>
      </c>
      <c r="C1606" s="398"/>
      <c r="D1606" s="399"/>
      <c r="E1606" s="189" t="s">
        <v>184</v>
      </c>
      <c r="F1606" s="248">
        <v>25.19</v>
      </c>
    </row>
    <row r="1607" spans="1:28" ht="19.5" customHeight="1" x14ac:dyDescent="0.15">
      <c r="A1607" s="393"/>
      <c r="B1607" s="397" t="s">
        <v>207</v>
      </c>
      <c r="C1607" s="398"/>
      <c r="D1607" s="399"/>
      <c r="E1607" s="189" t="s">
        <v>184</v>
      </c>
      <c r="F1607" s="248">
        <v>69.58</v>
      </c>
    </row>
    <row r="1608" spans="1:28" ht="19.5" customHeight="1" thickBot="1" x14ac:dyDescent="0.2">
      <c r="A1608" s="400" t="s">
        <v>205</v>
      </c>
      <c r="B1608" s="401"/>
      <c r="C1608" s="401"/>
      <c r="D1608" s="402"/>
      <c r="E1608" s="203" t="s">
        <v>184</v>
      </c>
      <c r="F1608" s="247">
        <v>0</v>
      </c>
    </row>
    <row r="1610" spans="1:28" ht="19.5" customHeight="1" x14ac:dyDescent="0.15">
      <c r="A1610" s="88" t="s">
        <v>387</v>
      </c>
      <c r="F1610" s="261" t="s">
        <v>507</v>
      </c>
    </row>
    <row r="1611" spans="1:28" ht="19.5" customHeight="1" thickBot="1" x14ac:dyDescent="0.2">
      <c r="A1611" s="388" t="s">
        <v>28</v>
      </c>
      <c r="B1611" s="390"/>
      <c r="C1611" s="390"/>
      <c r="D1611" s="390"/>
      <c r="E1611" s="390"/>
      <c r="F1611" s="390"/>
      <c r="G1611" s="390"/>
      <c r="H1611" s="390"/>
      <c r="I1611" s="390"/>
      <c r="J1611" s="390"/>
      <c r="K1611" s="390"/>
      <c r="L1611" s="390"/>
      <c r="M1611" s="390"/>
      <c r="N1611" s="390"/>
      <c r="O1611" s="390"/>
      <c r="P1611" s="390"/>
      <c r="Q1611" s="390"/>
      <c r="R1611" s="390"/>
      <c r="S1611" s="390"/>
      <c r="T1611" s="390"/>
      <c r="U1611" s="390"/>
      <c r="V1611" s="390"/>
      <c r="W1611" s="390"/>
      <c r="X1611" s="390"/>
      <c r="Y1611" s="390"/>
      <c r="Z1611" s="390"/>
      <c r="AA1611" s="390"/>
    </row>
    <row r="1612" spans="1:28" ht="19.5" customHeight="1" x14ac:dyDescent="0.15">
      <c r="A1612" s="185" t="s">
        <v>180</v>
      </c>
      <c r="B1612" s="186"/>
      <c r="C1612" s="186"/>
      <c r="D1612" s="186"/>
      <c r="E1612" s="186"/>
      <c r="F1612" s="90" t="s">
        <v>181</v>
      </c>
      <c r="G1612" s="91"/>
      <c r="H1612" s="91"/>
      <c r="I1612" s="91"/>
      <c r="J1612" s="91"/>
      <c r="K1612" s="91"/>
      <c r="L1612" s="91"/>
      <c r="M1612" s="91"/>
      <c r="N1612" s="91"/>
      <c r="O1612" s="91"/>
      <c r="P1612" s="91"/>
      <c r="Q1612" s="260"/>
      <c r="R1612" s="92"/>
      <c r="S1612" s="91"/>
      <c r="T1612" s="91"/>
      <c r="U1612" s="91"/>
      <c r="V1612" s="91"/>
      <c r="W1612" s="91"/>
      <c r="X1612" s="91"/>
      <c r="Y1612" s="91"/>
      <c r="Z1612" s="91"/>
      <c r="AA1612" s="259" t="s">
        <v>182</v>
      </c>
      <c r="AB1612" s="93"/>
    </row>
    <row r="1613" spans="1:28" ht="19.5" customHeight="1" x14ac:dyDescent="0.15">
      <c r="A1613" s="187" t="s">
        <v>183</v>
      </c>
      <c r="B1613" s="188"/>
      <c r="C1613" s="188"/>
      <c r="D1613" s="188"/>
      <c r="E1613" s="189" t="s">
        <v>184</v>
      </c>
      <c r="F1613" s="240">
        <v>5675.95</v>
      </c>
      <c r="G1613" s="256" t="s">
        <v>185</v>
      </c>
      <c r="H1613" s="256" t="s">
        <v>186</v>
      </c>
      <c r="I1613" s="256" t="s">
        <v>187</v>
      </c>
      <c r="J1613" s="256" t="s">
        <v>188</v>
      </c>
      <c r="K1613" s="256" t="s">
        <v>228</v>
      </c>
      <c r="L1613" s="256" t="s">
        <v>229</v>
      </c>
      <c r="M1613" s="256" t="s">
        <v>230</v>
      </c>
      <c r="N1613" s="256" t="s">
        <v>231</v>
      </c>
      <c r="O1613" s="256" t="s">
        <v>232</v>
      </c>
      <c r="P1613" s="256" t="s">
        <v>233</v>
      </c>
      <c r="Q1613" s="258" t="s">
        <v>234</v>
      </c>
      <c r="R1613" s="257" t="s">
        <v>235</v>
      </c>
      <c r="S1613" s="256" t="s">
        <v>236</v>
      </c>
      <c r="T1613" s="256" t="s">
        <v>237</v>
      </c>
      <c r="U1613" s="256" t="s">
        <v>238</v>
      </c>
      <c r="V1613" s="256" t="s">
        <v>239</v>
      </c>
      <c r="W1613" s="256" t="s">
        <v>42</v>
      </c>
      <c r="X1613" s="256" t="s">
        <v>147</v>
      </c>
      <c r="Y1613" s="256" t="s">
        <v>148</v>
      </c>
      <c r="Z1613" s="256" t="s">
        <v>149</v>
      </c>
      <c r="AA1613" s="253"/>
      <c r="AB1613" s="93"/>
    </row>
    <row r="1614" spans="1:28" ht="19.5" customHeight="1" x14ac:dyDescent="0.15">
      <c r="A1614" s="190"/>
      <c r="B1614" s="191"/>
      <c r="C1614" s="191"/>
      <c r="D1614" s="191"/>
      <c r="E1614" s="189" t="s">
        <v>150</v>
      </c>
      <c r="F1614" s="240">
        <v>1455.1</v>
      </c>
      <c r="G1614" s="254"/>
      <c r="H1614" s="254"/>
      <c r="I1614" s="254"/>
      <c r="J1614" s="254"/>
      <c r="K1614" s="254"/>
      <c r="L1614" s="254"/>
      <c r="M1614" s="254"/>
      <c r="N1614" s="254"/>
      <c r="O1614" s="254"/>
      <c r="P1614" s="254"/>
      <c r="Q1614" s="255"/>
      <c r="R1614" s="94"/>
      <c r="S1614" s="254"/>
      <c r="T1614" s="254"/>
      <c r="U1614" s="254"/>
      <c r="V1614" s="254"/>
      <c r="W1614" s="254"/>
      <c r="X1614" s="254"/>
      <c r="Y1614" s="254"/>
      <c r="Z1614" s="254"/>
      <c r="AA1614" s="253" t="s">
        <v>151</v>
      </c>
      <c r="AB1614" s="93"/>
    </row>
    <row r="1615" spans="1:28" ht="19.5" customHeight="1" x14ac:dyDescent="0.15">
      <c r="A1615" s="192"/>
      <c r="B1615" s="193" t="s">
        <v>152</v>
      </c>
      <c r="C1615" s="188"/>
      <c r="D1615" s="188"/>
      <c r="E1615" s="189" t="s">
        <v>184</v>
      </c>
      <c r="F1615" s="240">
        <v>5626.79</v>
      </c>
      <c r="G1615" s="240">
        <v>22.59</v>
      </c>
      <c r="H1615" s="240">
        <v>8.4700000000000006</v>
      </c>
      <c r="I1615" s="240">
        <v>34.42</v>
      </c>
      <c r="J1615" s="240">
        <v>83.96</v>
      </c>
      <c r="K1615" s="240">
        <v>177.37</v>
      </c>
      <c r="L1615" s="240">
        <v>174.97</v>
      </c>
      <c r="M1615" s="240">
        <v>181.98</v>
      </c>
      <c r="N1615" s="240">
        <v>245.91</v>
      </c>
      <c r="O1615" s="240">
        <v>299.45999999999998</v>
      </c>
      <c r="P1615" s="240">
        <v>754.7</v>
      </c>
      <c r="Q1615" s="240">
        <v>816.06</v>
      </c>
      <c r="R1615" s="240">
        <v>784.19</v>
      </c>
      <c r="S1615" s="240">
        <v>354.12</v>
      </c>
      <c r="T1615" s="240">
        <v>615.83000000000004</v>
      </c>
      <c r="U1615" s="240">
        <v>409.92</v>
      </c>
      <c r="V1615" s="240">
        <v>231</v>
      </c>
      <c r="W1615" s="240">
        <v>111.88</v>
      </c>
      <c r="X1615" s="240">
        <v>224.77</v>
      </c>
      <c r="Y1615" s="240">
        <v>19.97</v>
      </c>
      <c r="Z1615" s="240">
        <v>20.37</v>
      </c>
      <c r="AA1615" s="248">
        <v>54.85</v>
      </c>
      <c r="AB1615" s="93"/>
    </row>
    <row r="1616" spans="1:28" ht="19.5" customHeight="1" x14ac:dyDescent="0.15">
      <c r="A1616" s="194"/>
      <c r="B1616" s="195"/>
      <c r="C1616" s="191"/>
      <c r="D1616" s="191"/>
      <c r="E1616" s="189" t="s">
        <v>150</v>
      </c>
      <c r="F1616" s="240">
        <v>1455.1</v>
      </c>
      <c r="G1616" s="240">
        <v>0</v>
      </c>
      <c r="H1616" s="240">
        <v>3.1E-2</v>
      </c>
      <c r="I1616" s="240">
        <v>0.60599999999999998</v>
      </c>
      <c r="J1616" s="240">
        <v>5.7339999999999902</v>
      </c>
      <c r="K1616" s="240">
        <v>15.119</v>
      </c>
      <c r="L1616" s="240">
        <v>27.919</v>
      </c>
      <c r="M1616" s="240">
        <v>36.6</v>
      </c>
      <c r="N1616" s="240">
        <v>58.768000000000001</v>
      </c>
      <c r="O1616" s="240">
        <v>86.34</v>
      </c>
      <c r="P1616" s="240">
        <v>238.92099999999999</v>
      </c>
      <c r="Q1616" s="240">
        <v>275.863</v>
      </c>
      <c r="R1616" s="240">
        <v>255.50800000000001</v>
      </c>
      <c r="S1616" s="240">
        <v>99.426999999999893</v>
      </c>
      <c r="T1616" s="240">
        <v>133.93299999999999</v>
      </c>
      <c r="U1616" s="240">
        <v>83.156000000000006</v>
      </c>
      <c r="V1616" s="240">
        <v>52.767000000000003</v>
      </c>
      <c r="W1616" s="240">
        <v>23.481000000000002</v>
      </c>
      <c r="X1616" s="240">
        <v>39.231999999999999</v>
      </c>
      <c r="Y1616" s="240">
        <v>7.62</v>
      </c>
      <c r="Z1616" s="240">
        <v>5.0780000000000003</v>
      </c>
      <c r="AA1616" s="248">
        <v>8.9969999999999999</v>
      </c>
      <c r="AB1616" s="93"/>
    </row>
    <row r="1617" spans="1:28" ht="19.5" customHeight="1" x14ac:dyDescent="0.15">
      <c r="A1617" s="194"/>
      <c r="B1617" s="196"/>
      <c r="C1617" s="193" t="s">
        <v>152</v>
      </c>
      <c r="D1617" s="188"/>
      <c r="E1617" s="189" t="s">
        <v>184</v>
      </c>
      <c r="F1617" s="240">
        <v>3651.5</v>
      </c>
      <c r="G1617" s="240">
        <v>1.52</v>
      </c>
      <c r="H1617" s="240">
        <v>5.49</v>
      </c>
      <c r="I1617" s="240">
        <v>29.21</v>
      </c>
      <c r="J1617" s="240">
        <v>26.82</v>
      </c>
      <c r="K1617" s="240">
        <v>63.98</v>
      </c>
      <c r="L1617" s="240">
        <v>163.96</v>
      </c>
      <c r="M1617" s="240">
        <v>122.74</v>
      </c>
      <c r="N1617" s="240">
        <v>189.89</v>
      </c>
      <c r="O1617" s="240">
        <v>264.37</v>
      </c>
      <c r="P1617" s="240">
        <v>690.93</v>
      </c>
      <c r="Q1617" s="240">
        <v>752.39</v>
      </c>
      <c r="R1617" s="240">
        <v>653.16999999999996</v>
      </c>
      <c r="S1617" s="240">
        <v>222.41</v>
      </c>
      <c r="T1617" s="240">
        <v>198.71</v>
      </c>
      <c r="U1617" s="240">
        <v>93.08</v>
      </c>
      <c r="V1617" s="240">
        <v>79.73</v>
      </c>
      <c r="W1617" s="240">
        <v>39.270000000000003</v>
      </c>
      <c r="X1617" s="240">
        <v>24.6</v>
      </c>
      <c r="Y1617" s="240">
        <v>17.809999999999999</v>
      </c>
      <c r="Z1617" s="240">
        <v>7.9</v>
      </c>
      <c r="AA1617" s="248">
        <v>3.52</v>
      </c>
      <c r="AB1617" s="93"/>
    </row>
    <row r="1618" spans="1:28" ht="19.5" customHeight="1" x14ac:dyDescent="0.15">
      <c r="A1618" s="194"/>
      <c r="B1618" s="197"/>
      <c r="C1618" s="197"/>
      <c r="D1618" s="191"/>
      <c r="E1618" s="189" t="s">
        <v>150</v>
      </c>
      <c r="F1618" s="240">
        <v>1186.2850000000001</v>
      </c>
      <c r="G1618" s="240">
        <v>0</v>
      </c>
      <c r="H1618" s="240">
        <v>0</v>
      </c>
      <c r="I1618" s="240">
        <v>0.47199999999999998</v>
      </c>
      <c r="J1618" s="240">
        <v>2.84</v>
      </c>
      <c r="K1618" s="240">
        <v>7.1589999999999998</v>
      </c>
      <c r="L1618" s="240">
        <v>26.925999999999998</v>
      </c>
      <c r="M1618" s="240">
        <v>30.675999999999998</v>
      </c>
      <c r="N1618" s="240">
        <v>53.581000000000003</v>
      </c>
      <c r="O1618" s="240">
        <v>82.236000000000004</v>
      </c>
      <c r="P1618" s="240">
        <v>230.946</v>
      </c>
      <c r="Q1618" s="240">
        <v>266.726</v>
      </c>
      <c r="R1618" s="240">
        <v>235.95400000000001</v>
      </c>
      <c r="S1618" s="240">
        <v>78.989999999999895</v>
      </c>
      <c r="T1618" s="240">
        <v>71.497</v>
      </c>
      <c r="U1618" s="240">
        <v>34.994</v>
      </c>
      <c r="V1618" s="240">
        <v>29.939</v>
      </c>
      <c r="W1618" s="240">
        <v>11.275</v>
      </c>
      <c r="X1618" s="240">
        <v>10.076000000000001</v>
      </c>
      <c r="Y1618" s="240">
        <v>7.3019999999999996</v>
      </c>
      <c r="Z1618" s="240">
        <v>3.2450000000000001</v>
      </c>
      <c r="AA1618" s="248">
        <v>1.4510000000000001</v>
      </c>
      <c r="AB1618" s="93"/>
    </row>
    <row r="1619" spans="1:28" ht="19.5" customHeight="1" x14ac:dyDescent="0.15">
      <c r="A1619" s="194"/>
      <c r="B1619" s="198"/>
      <c r="C1619" s="189"/>
      <c r="D1619" s="189" t="s">
        <v>153</v>
      </c>
      <c r="E1619" s="189" t="s">
        <v>184</v>
      </c>
      <c r="F1619" s="240">
        <v>3616.54</v>
      </c>
      <c r="G1619" s="240">
        <v>1.52</v>
      </c>
      <c r="H1619" s="240">
        <v>5.49</v>
      </c>
      <c r="I1619" s="240">
        <v>28.81</v>
      </c>
      <c r="J1619" s="240">
        <v>25.88</v>
      </c>
      <c r="K1619" s="240">
        <v>63.83</v>
      </c>
      <c r="L1619" s="240">
        <v>159.59</v>
      </c>
      <c r="M1619" s="240">
        <v>122.74</v>
      </c>
      <c r="N1619" s="240">
        <v>184.63</v>
      </c>
      <c r="O1619" s="240">
        <v>263.18</v>
      </c>
      <c r="P1619" s="240">
        <v>690.93</v>
      </c>
      <c r="Q1619" s="240">
        <v>747.71</v>
      </c>
      <c r="R1619" s="240">
        <v>653.16999999999996</v>
      </c>
      <c r="S1619" s="240">
        <v>222.41</v>
      </c>
      <c r="T1619" s="240">
        <v>198.46</v>
      </c>
      <c r="U1619" s="240">
        <v>91.28</v>
      </c>
      <c r="V1619" s="240">
        <v>79.03</v>
      </c>
      <c r="W1619" s="240">
        <v>24.05</v>
      </c>
      <c r="X1619" s="240">
        <v>24.6</v>
      </c>
      <c r="Y1619" s="240">
        <v>17.809999999999999</v>
      </c>
      <c r="Z1619" s="240">
        <v>7.9</v>
      </c>
      <c r="AA1619" s="248">
        <v>3.52</v>
      </c>
      <c r="AB1619" s="93"/>
    </row>
    <row r="1620" spans="1:28" ht="19.5" customHeight="1" x14ac:dyDescent="0.15">
      <c r="A1620" s="194"/>
      <c r="B1620" s="198" t="s">
        <v>154</v>
      </c>
      <c r="C1620" s="198"/>
      <c r="D1620" s="198"/>
      <c r="E1620" s="189" t="s">
        <v>150</v>
      </c>
      <c r="F1620" s="240">
        <v>1182.8430000000001</v>
      </c>
      <c r="G1620" s="240">
        <v>0</v>
      </c>
      <c r="H1620" s="240">
        <v>0</v>
      </c>
      <c r="I1620" s="240">
        <v>0.46200000000000002</v>
      </c>
      <c r="J1620" s="240">
        <v>2.794</v>
      </c>
      <c r="K1620" s="240">
        <v>7.1479999999999997</v>
      </c>
      <c r="L1620" s="240">
        <v>26.532</v>
      </c>
      <c r="M1620" s="240">
        <v>30.675999999999998</v>
      </c>
      <c r="N1620" s="240">
        <v>53.058999999999997</v>
      </c>
      <c r="O1620" s="240">
        <v>82.093000000000004</v>
      </c>
      <c r="P1620" s="240">
        <v>230.946</v>
      </c>
      <c r="Q1620" s="240">
        <v>266.26799999999997</v>
      </c>
      <c r="R1620" s="240">
        <v>235.95400000000001</v>
      </c>
      <c r="S1620" s="240">
        <v>78.989999999999895</v>
      </c>
      <c r="T1620" s="240">
        <v>71.459999999999994</v>
      </c>
      <c r="U1620" s="240">
        <v>34.808999999999997</v>
      </c>
      <c r="V1620" s="240">
        <v>29.867000000000001</v>
      </c>
      <c r="W1620" s="240">
        <v>9.7110000000000003</v>
      </c>
      <c r="X1620" s="240">
        <v>10.076000000000001</v>
      </c>
      <c r="Y1620" s="240">
        <v>7.3019999999999996</v>
      </c>
      <c r="Z1620" s="240">
        <v>3.2450000000000001</v>
      </c>
      <c r="AA1620" s="248">
        <v>1.4510000000000001</v>
      </c>
      <c r="AB1620" s="93"/>
    </row>
    <row r="1621" spans="1:28" ht="19.5" customHeight="1" x14ac:dyDescent="0.15">
      <c r="A1621" s="194" t="s">
        <v>155</v>
      </c>
      <c r="B1621" s="198"/>
      <c r="C1621" s="198" t="s">
        <v>10</v>
      </c>
      <c r="D1621" s="189" t="s">
        <v>156</v>
      </c>
      <c r="E1621" s="189" t="s">
        <v>184</v>
      </c>
      <c r="F1621" s="240">
        <v>3207.43</v>
      </c>
      <c r="G1621" s="240">
        <v>1.52</v>
      </c>
      <c r="H1621" s="240">
        <v>4.8</v>
      </c>
      <c r="I1621" s="240">
        <v>6.18</v>
      </c>
      <c r="J1621" s="240">
        <v>22.41</v>
      </c>
      <c r="K1621" s="240">
        <v>37.869999999999997</v>
      </c>
      <c r="L1621" s="240">
        <v>118.01</v>
      </c>
      <c r="M1621" s="240">
        <v>122.2</v>
      </c>
      <c r="N1621" s="240">
        <v>180.89</v>
      </c>
      <c r="O1621" s="240">
        <v>250.9</v>
      </c>
      <c r="P1621" s="240">
        <v>675.79</v>
      </c>
      <c r="Q1621" s="240">
        <v>698.56</v>
      </c>
      <c r="R1621" s="240">
        <v>571.66999999999996</v>
      </c>
      <c r="S1621" s="240">
        <v>158.25</v>
      </c>
      <c r="T1621" s="240">
        <v>144.55000000000001</v>
      </c>
      <c r="U1621" s="240">
        <v>73.06</v>
      </c>
      <c r="V1621" s="240">
        <v>63.6</v>
      </c>
      <c r="W1621" s="240">
        <v>23.34</v>
      </c>
      <c r="X1621" s="240">
        <v>24.6</v>
      </c>
      <c r="Y1621" s="240">
        <v>17.809999999999999</v>
      </c>
      <c r="Z1621" s="240">
        <v>7.9</v>
      </c>
      <c r="AA1621" s="248">
        <v>3.52</v>
      </c>
      <c r="AB1621" s="93"/>
    </row>
    <row r="1622" spans="1:28" ht="19.5" customHeight="1" x14ac:dyDescent="0.15">
      <c r="A1622" s="194"/>
      <c r="B1622" s="198"/>
      <c r="C1622" s="198"/>
      <c r="D1622" s="198"/>
      <c r="E1622" s="189" t="s">
        <v>150</v>
      </c>
      <c r="F1622" s="240">
        <v>1103.4179999999999</v>
      </c>
      <c r="G1622" s="240">
        <v>0</v>
      </c>
      <c r="H1622" s="240">
        <v>0</v>
      </c>
      <c r="I1622" s="240">
        <v>0.435</v>
      </c>
      <c r="J1622" s="240">
        <v>2.6920000000000002</v>
      </c>
      <c r="K1622" s="240">
        <v>6.4370000000000003</v>
      </c>
      <c r="L1622" s="240">
        <v>24.789000000000001</v>
      </c>
      <c r="M1622" s="240">
        <v>30.571999999999999</v>
      </c>
      <c r="N1622" s="240">
        <v>52.472999999999999</v>
      </c>
      <c r="O1622" s="240">
        <v>79.724000000000004</v>
      </c>
      <c r="P1622" s="240">
        <v>227.904</v>
      </c>
      <c r="Q1622" s="240">
        <v>255.28100000000001</v>
      </c>
      <c r="R1622" s="240">
        <v>216.42500000000001</v>
      </c>
      <c r="S1622" s="240">
        <v>61.686999999999898</v>
      </c>
      <c r="T1622" s="240">
        <v>57.704999999999998</v>
      </c>
      <c r="U1622" s="240">
        <v>29.937000000000001</v>
      </c>
      <c r="V1622" s="240">
        <v>25.765000000000001</v>
      </c>
      <c r="W1622" s="240">
        <v>9.5180000000000007</v>
      </c>
      <c r="X1622" s="240">
        <v>10.076000000000001</v>
      </c>
      <c r="Y1622" s="240">
        <v>7.3019999999999996</v>
      </c>
      <c r="Z1622" s="240">
        <v>3.2450000000000001</v>
      </c>
      <c r="AA1622" s="248">
        <v>1.4510000000000001</v>
      </c>
      <c r="AB1622" s="93"/>
    </row>
    <row r="1623" spans="1:28" ht="19.5" customHeight="1" x14ac:dyDescent="0.15">
      <c r="A1623" s="194"/>
      <c r="B1623" s="198"/>
      <c r="C1623" s="198"/>
      <c r="D1623" s="189" t="s">
        <v>157</v>
      </c>
      <c r="E1623" s="189" t="s">
        <v>184</v>
      </c>
      <c r="F1623" s="240">
        <v>211.88</v>
      </c>
      <c r="G1623" s="240">
        <v>0</v>
      </c>
      <c r="H1623" s="240">
        <v>0</v>
      </c>
      <c r="I1623" s="240">
        <v>0</v>
      </c>
      <c r="J1623" s="240">
        <v>0</v>
      </c>
      <c r="K1623" s="240">
        <v>0.52</v>
      </c>
      <c r="L1623" s="240">
        <v>1.52</v>
      </c>
      <c r="M1623" s="240">
        <v>0</v>
      </c>
      <c r="N1623" s="240">
        <v>0</v>
      </c>
      <c r="O1623" s="240">
        <v>9.14</v>
      </c>
      <c r="P1623" s="240">
        <v>14.63</v>
      </c>
      <c r="Q1623" s="240">
        <v>44.82</v>
      </c>
      <c r="R1623" s="240">
        <v>60.79</v>
      </c>
      <c r="S1623" s="240">
        <v>14.13</v>
      </c>
      <c r="T1623" s="240">
        <v>37.79</v>
      </c>
      <c r="U1623" s="240">
        <v>14.86</v>
      </c>
      <c r="V1623" s="240">
        <v>13.16</v>
      </c>
      <c r="W1623" s="240">
        <v>0.52</v>
      </c>
      <c r="X1623" s="240">
        <v>0</v>
      </c>
      <c r="Y1623" s="240">
        <v>0</v>
      </c>
      <c r="Z1623" s="240">
        <v>0</v>
      </c>
      <c r="AA1623" s="248">
        <v>0</v>
      </c>
      <c r="AB1623" s="93"/>
    </row>
    <row r="1624" spans="1:28" ht="19.5" customHeight="1" x14ac:dyDescent="0.15">
      <c r="A1624" s="194"/>
      <c r="B1624" s="198"/>
      <c r="C1624" s="198"/>
      <c r="D1624" s="198"/>
      <c r="E1624" s="189" t="s">
        <v>150</v>
      </c>
      <c r="F1624" s="240">
        <v>48.408000000000001</v>
      </c>
      <c r="G1624" s="240">
        <v>0</v>
      </c>
      <c r="H1624" s="240">
        <v>0</v>
      </c>
      <c r="I1624" s="240">
        <v>0</v>
      </c>
      <c r="J1624" s="240">
        <v>0</v>
      </c>
      <c r="K1624" s="240">
        <v>5.1999999999999998E-2</v>
      </c>
      <c r="L1624" s="240">
        <v>0.182</v>
      </c>
      <c r="M1624" s="240">
        <v>0</v>
      </c>
      <c r="N1624" s="240">
        <v>0</v>
      </c>
      <c r="O1624" s="240">
        <v>1.6459999999999999</v>
      </c>
      <c r="P1624" s="240">
        <v>2.9140000000000001</v>
      </c>
      <c r="Q1624" s="240">
        <v>9.8610000000000007</v>
      </c>
      <c r="R1624" s="240">
        <v>13.929</v>
      </c>
      <c r="S1624" s="240">
        <v>3.3</v>
      </c>
      <c r="T1624" s="240">
        <v>9.1050000000000004</v>
      </c>
      <c r="U1624" s="240">
        <v>3.8639999999999999</v>
      </c>
      <c r="V1624" s="240">
        <v>3.4209999999999998</v>
      </c>
      <c r="W1624" s="240">
        <v>0.13400000000000001</v>
      </c>
      <c r="X1624" s="240">
        <v>0</v>
      </c>
      <c r="Y1624" s="240">
        <v>0</v>
      </c>
      <c r="Z1624" s="240">
        <v>0</v>
      </c>
      <c r="AA1624" s="248">
        <v>0</v>
      </c>
      <c r="AB1624" s="93"/>
    </row>
    <row r="1625" spans="1:28" ht="19.5" customHeight="1" x14ac:dyDescent="0.15">
      <c r="A1625" s="194"/>
      <c r="B1625" s="198" t="s">
        <v>158</v>
      </c>
      <c r="C1625" s="198" t="s">
        <v>159</v>
      </c>
      <c r="D1625" s="189" t="s">
        <v>160</v>
      </c>
      <c r="E1625" s="189" t="s">
        <v>184</v>
      </c>
      <c r="F1625" s="240">
        <v>0</v>
      </c>
      <c r="G1625" s="240">
        <v>0</v>
      </c>
      <c r="H1625" s="240">
        <v>0</v>
      </c>
      <c r="I1625" s="240">
        <v>0</v>
      </c>
      <c r="J1625" s="240">
        <v>0</v>
      </c>
      <c r="K1625" s="240">
        <v>0</v>
      </c>
      <c r="L1625" s="240">
        <v>0</v>
      </c>
      <c r="M1625" s="240">
        <v>0</v>
      </c>
      <c r="N1625" s="240">
        <v>0</v>
      </c>
      <c r="O1625" s="240">
        <v>0</v>
      </c>
      <c r="P1625" s="240">
        <v>0</v>
      </c>
      <c r="Q1625" s="240">
        <v>0</v>
      </c>
      <c r="R1625" s="240">
        <v>0</v>
      </c>
      <c r="S1625" s="240">
        <v>0</v>
      </c>
      <c r="T1625" s="240">
        <v>0</v>
      </c>
      <c r="U1625" s="240">
        <v>0</v>
      </c>
      <c r="V1625" s="240">
        <v>0</v>
      </c>
      <c r="W1625" s="240">
        <v>0</v>
      </c>
      <c r="X1625" s="240">
        <v>0</v>
      </c>
      <c r="Y1625" s="240">
        <v>0</v>
      </c>
      <c r="Z1625" s="240">
        <v>0</v>
      </c>
      <c r="AA1625" s="248">
        <v>0</v>
      </c>
      <c r="AB1625" s="93"/>
    </row>
    <row r="1626" spans="1:28" ht="19.5" customHeight="1" x14ac:dyDescent="0.15">
      <c r="A1626" s="194"/>
      <c r="B1626" s="198"/>
      <c r="C1626" s="198"/>
      <c r="D1626" s="198"/>
      <c r="E1626" s="189" t="s">
        <v>150</v>
      </c>
      <c r="F1626" s="240">
        <v>0</v>
      </c>
      <c r="G1626" s="240">
        <v>0</v>
      </c>
      <c r="H1626" s="240">
        <v>0</v>
      </c>
      <c r="I1626" s="240">
        <v>0</v>
      </c>
      <c r="J1626" s="240">
        <v>0</v>
      </c>
      <c r="K1626" s="240">
        <v>0</v>
      </c>
      <c r="L1626" s="240">
        <v>0</v>
      </c>
      <c r="M1626" s="240">
        <v>0</v>
      </c>
      <c r="N1626" s="240">
        <v>0</v>
      </c>
      <c r="O1626" s="240">
        <v>0</v>
      </c>
      <c r="P1626" s="240">
        <v>0</v>
      </c>
      <c r="Q1626" s="240">
        <v>0</v>
      </c>
      <c r="R1626" s="240">
        <v>0</v>
      </c>
      <c r="S1626" s="240">
        <v>0</v>
      </c>
      <c r="T1626" s="240">
        <v>0</v>
      </c>
      <c r="U1626" s="240">
        <v>0</v>
      </c>
      <c r="V1626" s="240">
        <v>0</v>
      </c>
      <c r="W1626" s="240">
        <v>0</v>
      </c>
      <c r="X1626" s="240">
        <v>0</v>
      </c>
      <c r="Y1626" s="240">
        <v>0</v>
      </c>
      <c r="Z1626" s="240">
        <v>0</v>
      </c>
      <c r="AA1626" s="248">
        <v>0</v>
      </c>
      <c r="AB1626" s="93"/>
    </row>
    <row r="1627" spans="1:28" ht="19.5" customHeight="1" x14ac:dyDescent="0.15">
      <c r="A1627" s="194"/>
      <c r="B1627" s="198"/>
      <c r="C1627" s="198"/>
      <c r="D1627" s="189" t="s">
        <v>161</v>
      </c>
      <c r="E1627" s="189" t="s">
        <v>184</v>
      </c>
      <c r="F1627" s="240">
        <v>92.52</v>
      </c>
      <c r="G1627" s="240">
        <v>0</v>
      </c>
      <c r="H1627" s="240">
        <v>0.69</v>
      </c>
      <c r="I1627" s="240">
        <v>22.18</v>
      </c>
      <c r="J1627" s="240">
        <v>2.78</v>
      </c>
      <c r="K1627" s="240">
        <v>25.44</v>
      </c>
      <c r="L1627" s="240">
        <v>39.93</v>
      </c>
      <c r="M1627" s="240">
        <v>0</v>
      </c>
      <c r="N1627" s="240">
        <v>1.5</v>
      </c>
      <c r="O1627" s="240">
        <v>0</v>
      </c>
      <c r="P1627" s="240">
        <v>0</v>
      </c>
      <c r="Q1627" s="240">
        <v>0</v>
      </c>
      <c r="R1627" s="240">
        <v>0</v>
      </c>
      <c r="S1627" s="240">
        <v>0</v>
      </c>
      <c r="T1627" s="240">
        <v>0</v>
      </c>
      <c r="U1627" s="240">
        <v>0</v>
      </c>
      <c r="V1627" s="240">
        <v>0</v>
      </c>
      <c r="W1627" s="240">
        <v>0</v>
      </c>
      <c r="X1627" s="240">
        <v>0</v>
      </c>
      <c r="Y1627" s="240">
        <v>0</v>
      </c>
      <c r="Z1627" s="240">
        <v>0</v>
      </c>
      <c r="AA1627" s="248">
        <v>0</v>
      </c>
      <c r="AB1627" s="93"/>
    </row>
    <row r="1628" spans="1:28" ht="19.5" customHeight="1" x14ac:dyDescent="0.15">
      <c r="A1628" s="194"/>
      <c r="B1628" s="198"/>
      <c r="C1628" s="198"/>
      <c r="D1628" s="198"/>
      <c r="E1628" s="189" t="s">
        <v>150</v>
      </c>
      <c r="F1628" s="240">
        <v>2.3639999999999999</v>
      </c>
      <c r="G1628" s="240">
        <v>0</v>
      </c>
      <c r="H1628" s="240">
        <v>0</v>
      </c>
      <c r="I1628" s="240">
        <v>0</v>
      </c>
      <c r="J1628" s="240">
        <v>3.3000000000000002E-2</v>
      </c>
      <c r="K1628" s="240">
        <v>0.65900000000000003</v>
      </c>
      <c r="L1628" s="240">
        <v>1.556</v>
      </c>
      <c r="M1628" s="240">
        <v>0</v>
      </c>
      <c r="N1628" s="240">
        <v>0.11600000000000001</v>
      </c>
      <c r="O1628" s="240">
        <v>0</v>
      </c>
      <c r="P1628" s="240">
        <v>0</v>
      </c>
      <c r="Q1628" s="240">
        <v>0</v>
      </c>
      <c r="R1628" s="240">
        <v>0</v>
      </c>
      <c r="S1628" s="240">
        <v>0</v>
      </c>
      <c r="T1628" s="240">
        <v>0</v>
      </c>
      <c r="U1628" s="240">
        <v>0</v>
      </c>
      <c r="V1628" s="240">
        <v>0</v>
      </c>
      <c r="W1628" s="240">
        <v>0</v>
      </c>
      <c r="X1628" s="240">
        <v>0</v>
      </c>
      <c r="Y1628" s="240">
        <v>0</v>
      </c>
      <c r="Z1628" s="240">
        <v>0</v>
      </c>
      <c r="AA1628" s="248">
        <v>0</v>
      </c>
      <c r="AB1628" s="93"/>
    </row>
    <row r="1629" spans="1:28" ht="19.5" customHeight="1" x14ac:dyDescent="0.15">
      <c r="A1629" s="194"/>
      <c r="B1629" s="198"/>
      <c r="C1629" s="198" t="s">
        <v>162</v>
      </c>
      <c r="D1629" s="189" t="s">
        <v>163</v>
      </c>
      <c r="E1629" s="189" t="s">
        <v>184</v>
      </c>
      <c r="F1629" s="240">
        <v>104.58</v>
      </c>
      <c r="G1629" s="240">
        <v>0</v>
      </c>
      <c r="H1629" s="240">
        <v>0</v>
      </c>
      <c r="I1629" s="240">
        <v>0.45</v>
      </c>
      <c r="J1629" s="240">
        <v>0.69</v>
      </c>
      <c r="K1629" s="240">
        <v>0</v>
      </c>
      <c r="L1629" s="240">
        <v>0</v>
      </c>
      <c r="M1629" s="240">
        <v>0.54</v>
      </c>
      <c r="N1629" s="240">
        <v>2.2400000000000002</v>
      </c>
      <c r="O1629" s="240">
        <v>3.14</v>
      </c>
      <c r="P1629" s="240">
        <v>0.51</v>
      </c>
      <c r="Q1629" s="240">
        <v>4.33</v>
      </c>
      <c r="R1629" s="240">
        <v>20.71</v>
      </c>
      <c r="S1629" s="240">
        <v>50.03</v>
      </c>
      <c r="T1629" s="240">
        <v>16.12</v>
      </c>
      <c r="U1629" s="240">
        <v>3.36</v>
      </c>
      <c r="V1629" s="240">
        <v>2.27</v>
      </c>
      <c r="W1629" s="240">
        <v>0.19</v>
      </c>
      <c r="X1629" s="240">
        <v>0</v>
      </c>
      <c r="Y1629" s="240">
        <v>0</v>
      </c>
      <c r="Z1629" s="240">
        <v>0</v>
      </c>
      <c r="AA1629" s="248">
        <v>0</v>
      </c>
      <c r="AB1629" s="93"/>
    </row>
    <row r="1630" spans="1:28" ht="19.5" customHeight="1" x14ac:dyDescent="0.15">
      <c r="A1630" s="194"/>
      <c r="B1630" s="198" t="s">
        <v>20</v>
      </c>
      <c r="C1630" s="198"/>
      <c r="D1630" s="198"/>
      <c r="E1630" s="189" t="s">
        <v>150</v>
      </c>
      <c r="F1630" s="240">
        <v>28.648</v>
      </c>
      <c r="G1630" s="240">
        <v>0</v>
      </c>
      <c r="H1630" s="240">
        <v>0</v>
      </c>
      <c r="I1630" s="240">
        <v>2.7E-2</v>
      </c>
      <c r="J1630" s="240">
        <v>6.9000000000000006E-2</v>
      </c>
      <c r="K1630" s="240">
        <v>0</v>
      </c>
      <c r="L1630" s="240">
        <v>0</v>
      </c>
      <c r="M1630" s="240">
        <v>0.104</v>
      </c>
      <c r="N1630" s="240">
        <v>0.47</v>
      </c>
      <c r="O1630" s="240">
        <v>0.72299999999999998</v>
      </c>
      <c r="P1630" s="240">
        <v>0.128</v>
      </c>
      <c r="Q1630" s="240">
        <v>1.1259999999999999</v>
      </c>
      <c r="R1630" s="240">
        <v>5.6</v>
      </c>
      <c r="S1630" s="240">
        <v>14.003</v>
      </c>
      <c r="T1630" s="240">
        <v>4.6500000000000004</v>
      </c>
      <c r="U1630" s="240">
        <v>1.008</v>
      </c>
      <c r="V1630" s="240">
        <v>0.68100000000000005</v>
      </c>
      <c r="W1630" s="240">
        <v>5.8999999999999997E-2</v>
      </c>
      <c r="X1630" s="240">
        <v>0</v>
      </c>
      <c r="Y1630" s="240">
        <v>0</v>
      </c>
      <c r="Z1630" s="240">
        <v>0</v>
      </c>
      <c r="AA1630" s="248">
        <v>0</v>
      </c>
      <c r="AB1630" s="93"/>
    </row>
    <row r="1631" spans="1:28" ht="19.5" customHeight="1" x14ac:dyDescent="0.15">
      <c r="A1631" s="194"/>
      <c r="B1631" s="198"/>
      <c r="C1631" s="198"/>
      <c r="D1631" s="189" t="s">
        <v>164</v>
      </c>
      <c r="E1631" s="189" t="s">
        <v>184</v>
      </c>
      <c r="F1631" s="240">
        <v>0.13</v>
      </c>
      <c r="G1631" s="240">
        <v>0</v>
      </c>
      <c r="H1631" s="240">
        <v>0</v>
      </c>
      <c r="I1631" s="240">
        <v>0</v>
      </c>
      <c r="J1631" s="240">
        <v>0</v>
      </c>
      <c r="K1631" s="240">
        <v>0</v>
      </c>
      <c r="L1631" s="240">
        <v>0.13</v>
      </c>
      <c r="M1631" s="240">
        <v>0</v>
      </c>
      <c r="N1631" s="240">
        <v>0</v>
      </c>
      <c r="O1631" s="240">
        <v>0</v>
      </c>
      <c r="P1631" s="240">
        <v>0</v>
      </c>
      <c r="Q1631" s="240">
        <v>0</v>
      </c>
      <c r="R1631" s="240">
        <v>0</v>
      </c>
      <c r="S1631" s="240">
        <v>0</v>
      </c>
      <c r="T1631" s="240">
        <v>0</v>
      </c>
      <c r="U1631" s="240">
        <v>0</v>
      </c>
      <c r="V1631" s="240">
        <v>0</v>
      </c>
      <c r="W1631" s="240">
        <v>0</v>
      </c>
      <c r="X1631" s="240">
        <v>0</v>
      </c>
      <c r="Y1631" s="240">
        <v>0</v>
      </c>
      <c r="Z1631" s="240">
        <v>0</v>
      </c>
      <c r="AA1631" s="248">
        <v>0</v>
      </c>
      <c r="AB1631" s="93"/>
    </row>
    <row r="1632" spans="1:28" ht="19.5" customHeight="1" x14ac:dyDescent="0.15">
      <c r="A1632" s="194" t="s">
        <v>227</v>
      </c>
      <c r="B1632" s="198"/>
      <c r="C1632" s="198"/>
      <c r="D1632" s="198"/>
      <c r="E1632" s="189" t="s">
        <v>150</v>
      </c>
      <c r="F1632" s="240">
        <v>5.0000000000000001E-3</v>
      </c>
      <c r="G1632" s="240">
        <v>0</v>
      </c>
      <c r="H1632" s="240">
        <v>0</v>
      </c>
      <c r="I1632" s="240">
        <v>0</v>
      </c>
      <c r="J1632" s="240">
        <v>0</v>
      </c>
      <c r="K1632" s="240">
        <v>0</v>
      </c>
      <c r="L1632" s="240">
        <v>5.0000000000000001E-3</v>
      </c>
      <c r="M1632" s="240">
        <v>0</v>
      </c>
      <c r="N1632" s="240">
        <v>0</v>
      </c>
      <c r="O1632" s="240">
        <v>0</v>
      </c>
      <c r="P1632" s="240">
        <v>0</v>
      </c>
      <c r="Q1632" s="240">
        <v>0</v>
      </c>
      <c r="R1632" s="240">
        <v>0</v>
      </c>
      <c r="S1632" s="240">
        <v>0</v>
      </c>
      <c r="T1632" s="240">
        <v>0</v>
      </c>
      <c r="U1632" s="240">
        <v>0</v>
      </c>
      <c r="V1632" s="240">
        <v>0</v>
      </c>
      <c r="W1632" s="240">
        <v>0</v>
      </c>
      <c r="X1632" s="240">
        <v>0</v>
      </c>
      <c r="Y1632" s="240">
        <v>0</v>
      </c>
      <c r="Z1632" s="240">
        <v>0</v>
      </c>
      <c r="AA1632" s="248">
        <v>0</v>
      </c>
      <c r="AB1632" s="93"/>
    </row>
    <row r="1633" spans="1:28" ht="19.5" customHeight="1" x14ac:dyDescent="0.15">
      <c r="A1633" s="194"/>
      <c r="B1633" s="197"/>
      <c r="C1633" s="193" t="s">
        <v>165</v>
      </c>
      <c r="D1633" s="188"/>
      <c r="E1633" s="189" t="s">
        <v>184</v>
      </c>
      <c r="F1633" s="240">
        <v>34.96</v>
      </c>
      <c r="G1633" s="240">
        <v>0</v>
      </c>
      <c r="H1633" s="240">
        <v>0</v>
      </c>
      <c r="I1633" s="240">
        <v>0.4</v>
      </c>
      <c r="J1633" s="240">
        <v>0.94</v>
      </c>
      <c r="K1633" s="240">
        <v>0.15</v>
      </c>
      <c r="L1633" s="240">
        <v>4.37</v>
      </c>
      <c r="M1633" s="240">
        <v>0</v>
      </c>
      <c r="N1633" s="240">
        <v>5.26</v>
      </c>
      <c r="O1633" s="240">
        <v>1.19</v>
      </c>
      <c r="P1633" s="240">
        <v>0</v>
      </c>
      <c r="Q1633" s="240">
        <v>4.68</v>
      </c>
      <c r="R1633" s="240">
        <v>0</v>
      </c>
      <c r="S1633" s="240">
        <v>0</v>
      </c>
      <c r="T1633" s="240">
        <v>0.25</v>
      </c>
      <c r="U1633" s="240">
        <v>1.8</v>
      </c>
      <c r="V1633" s="240">
        <v>0.7</v>
      </c>
      <c r="W1633" s="240">
        <v>15.22</v>
      </c>
      <c r="X1633" s="240">
        <v>0</v>
      </c>
      <c r="Y1633" s="240">
        <v>0</v>
      </c>
      <c r="Z1633" s="240">
        <v>0</v>
      </c>
      <c r="AA1633" s="248">
        <v>0</v>
      </c>
      <c r="AB1633" s="93"/>
    </row>
    <row r="1634" spans="1:28" ht="19.5" customHeight="1" x14ac:dyDescent="0.15">
      <c r="A1634" s="194"/>
      <c r="B1634" s="197"/>
      <c r="C1634" s="197"/>
      <c r="D1634" s="191"/>
      <c r="E1634" s="189" t="s">
        <v>150</v>
      </c>
      <c r="F1634" s="240">
        <v>3.4420000000000002</v>
      </c>
      <c r="G1634" s="240">
        <v>0</v>
      </c>
      <c r="H1634" s="240">
        <v>0</v>
      </c>
      <c r="I1634" s="240">
        <v>0.01</v>
      </c>
      <c r="J1634" s="240">
        <v>4.5999999999999999E-2</v>
      </c>
      <c r="K1634" s="240">
        <v>1.0999999999999999E-2</v>
      </c>
      <c r="L1634" s="240">
        <v>0.39400000000000002</v>
      </c>
      <c r="M1634" s="240">
        <v>0</v>
      </c>
      <c r="N1634" s="240">
        <v>0.52200000000000002</v>
      </c>
      <c r="O1634" s="240">
        <v>0.14299999999999999</v>
      </c>
      <c r="P1634" s="240">
        <v>0</v>
      </c>
      <c r="Q1634" s="240">
        <v>0.45800000000000002</v>
      </c>
      <c r="R1634" s="240">
        <v>0</v>
      </c>
      <c r="S1634" s="240">
        <v>0</v>
      </c>
      <c r="T1634" s="240">
        <v>3.6999999999999998E-2</v>
      </c>
      <c r="U1634" s="240">
        <v>0.185</v>
      </c>
      <c r="V1634" s="240">
        <v>7.1999999999999995E-2</v>
      </c>
      <c r="W1634" s="240">
        <v>1.5640000000000001</v>
      </c>
      <c r="X1634" s="240">
        <v>0</v>
      </c>
      <c r="Y1634" s="240">
        <v>0</v>
      </c>
      <c r="Z1634" s="240">
        <v>0</v>
      </c>
      <c r="AA1634" s="248">
        <v>0</v>
      </c>
      <c r="AB1634" s="93"/>
    </row>
    <row r="1635" spans="1:28" ht="19.5" customHeight="1" x14ac:dyDescent="0.15">
      <c r="A1635" s="194"/>
      <c r="B1635" s="196"/>
      <c r="C1635" s="193" t="s">
        <v>152</v>
      </c>
      <c r="D1635" s="188"/>
      <c r="E1635" s="189" t="s">
        <v>184</v>
      </c>
      <c r="F1635" s="240">
        <v>1975.29</v>
      </c>
      <c r="G1635" s="240">
        <v>21.07</v>
      </c>
      <c r="H1635" s="240">
        <v>2.98</v>
      </c>
      <c r="I1635" s="240">
        <v>5.21</v>
      </c>
      <c r="J1635" s="240">
        <v>57.14</v>
      </c>
      <c r="K1635" s="240">
        <v>113.39</v>
      </c>
      <c r="L1635" s="240">
        <v>11.01</v>
      </c>
      <c r="M1635" s="240">
        <v>59.24</v>
      </c>
      <c r="N1635" s="240">
        <v>56.02</v>
      </c>
      <c r="O1635" s="240">
        <v>35.090000000000003</v>
      </c>
      <c r="P1635" s="240">
        <v>63.77</v>
      </c>
      <c r="Q1635" s="240">
        <v>63.67</v>
      </c>
      <c r="R1635" s="240">
        <v>131.02000000000001</v>
      </c>
      <c r="S1635" s="240">
        <v>131.71</v>
      </c>
      <c r="T1635" s="240">
        <v>417.12</v>
      </c>
      <c r="U1635" s="240">
        <v>316.83999999999997</v>
      </c>
      <c r="V1635" s="240">
        <v>151.27000000000001</v>
      </c>
      <c r="W1635" s="240">
        <v>72.61</v>
      </c>
      <c r="X1635" s="240">
        <v>200.17</v>
      </c>
      <c r="Y1635" s="240">
        <v>2.16</v>
      </c>
      <c r="Z1635" s="240">
        <v>12.47</v>
      </c>
      <c r="AA1635" s="248">
        <v>51.33</v>
      </c>
      <c r="AB1635" s="93"/>
    </row>
    <row r="1636" spans="1:28" ht="19.5" customHeight="1" x14ac:dyDescent="0.15">
      <c r="A1636" s="194"/>
      <c r="B1636" s="197"/>
      <c r="C1636" s="197"/>
      <c r="D1636" s="191"/>
      <c r="E1636" s="189" t="s">
        <v>150</v>
      </c>
      <c r="F1636" s="240">
        <v>268.815</v>
      </c>
      <c r="G1636" s="240">
        <v>0</v>
      </c>
      <c r="H1636" s="240">
        <v>3.1E-2</v>
      </c>
      <c r="I1636" s="240">
        <v>0.13400000000000001</v>
      </c>
      <c r="J1636" s="240">
        <v>2.8939999999999899</v>
      </c>
      <c r="K1636" s="240">
        <v>7.9599999999999804</v>
      </c>
      <c r="L1636" s="240">
        <v>0.99299999999999999</v>
      </c>
      <c r="M1636" s="240">
        <v>5.9240000000000004</v>
      </c>
      <c r="N1636" s="240">
        <v>5.1870000000000003</v>
      </c>
      <c r="O1636" s="240">
        <v>4.1040000000000001</v>
      </c>
      <c r="P1636" s="240">
        <v>7.9749999999999899</v>
      </c>
      <c r="Q1636" s="240">
        <v>9.1370000000000005</v>
      </c>
      <c r="R1636" s="240">
        <v>19.553999999999998</v>
      </c>
      <c r="S1636" s="240">
        <v>20.437000000000001</v>
      </c>
      <c r="T1636" s="240">
        <v>62.4359999999999</v>
      </c>
      <c r="U1636" s="240">
        <v>48.161999999999999</v>
      </c>
      <c r="V1636" s="240">
        <v>22.827999999999999</v>
      </c>
      <c r="W1636" s="240">
        <v>12.206</v>
      </c>
      <c r="X1636" s="240">
        <v>29.155999999999999</v>
      </c>
      <c r="Y1636" s="240">
        <v>0.318</v>
      </c>
      <c r="Z1636" s="240">
        <v>1.833</v>
      </c>
      <c r="AA1636" s="248">
        <v>7.5460000000000003</v>
      </c>
      <c r="AB1636" s="93"/>
    </row>
    <row r="1637" spans="1:28" ht="19.5" customHeight="1" x14ac:dyDescent="0.15">
      <c r="A1637" s="194"/>
      <c r="B1637" s="198" t="s">
        <v>94</v>
      </c>
      <c r="C1637" s="189"/>
      <c r="D1637" s="189" t="s">
        <v>153</v>
      </c>
      <c r="E1637" s="189" t="s">
        <v>184</v>
      </c>
      <c r="F1637" s="240">
        <v>84.92</v>
      </c>
      <c r="G1637" s="240">
        <v>0</v>
      </c>
      <c r="H1637" s="240">
        <v>0</v>
      </c>
      <c r="I1637" s="240">
        <v>0</v>
      </c>
      <c r="J1637" s="240">
        <v>0</v>
      </c>
      <c r="K1637" s="240">
        <v>0</v>
      </c>
      <c r="L1637" s="240">
        <v>0</v>
      </c>
      <c r="M1637" s="240">
        <v>0</v>
      </c>
      <c r="N1637" s="240">
        <v>0.15</v>
      </c>
      <c r="O1637" s="240">
        <v>0</v>
      </c>
      <c r="P1637" s="240">
        <v>2.87</v>
      </c>
      <c r="Q1637" s="240">
        <v>2.82</v>
      </c>
      <c r="R1637" s="240">
        <v>6.49</v>
      </c>
      <c r="S1637" s="240">
        <v>14</v>
      </c>
      <c r="T1637" s="240">
        <v>14.97</v>
      </c>
      <c r="U1637" s="240">
        <v>14.03</v>
      </c>
      <c r="V1637" s="240">
        <v>16.02</v>
      </c>
      <c r="W1637" s="240">
        <v>13.57</v>
      </c>
      <c r="X1637" s="240">
        <v>0</v>
      </c>
      <c r="Y1637" s="240">
        <v>0</v>
      </c>
      <c r="Z1637" s="240">
        <v>0</v>
      </c>
      <c r="AA1637" s="252">
        <v>0</v>
      </c>
      <c r="AB1637" s="93"/>
    </row>
    <row r="1638" spans="1:28" ht="19.5" customHeight="1" x14ac:dyDescent="0.15">
      <c r="A1638" s="194"/>
      <c r="B1638" s="198"/>
      <c r="C1638" s="198" t="s">
        <v>10</v>
      </c>
      <c r="D1638" s="198"/>
      <c r="E1638" s="189" t="s">
        <v>150</v>
      </c>
      <c r="F1638" s="240">
        <v>21.158999999999999</v>
      </c>
      <c r="G1638" s="240">
        <v>0</v>
      </c>
      <c r="H1638" s="240">
        <v>0</v>
      </c>
      <c r="I1638" s="240">
        <v>0</v>
      </c>
      <c r="J1638" s="240">
        <v>0</v>
      </c>
      <c r="K1638" s="240">
        <v>0</v>
      </c>
      <c r="L1638" s="240">
        <v>0</v>
      </c>
      <c r="M1638" s="240">
        <v>0</v>
      </c>
      <c r="N1638" s="240">
        <v>2.4E-2</v>
      </c>
      <c r="O1638" s="240">
        <v>0</v>
      </c>
      <c r="P1638" s="240">
        <v>0.57399999999999995</v>
      </c>
      <c r="Q1638" s="240">
        <v>0.62</v>
      </c>
      <c r="R1638" s="240">
        <v>1.494</v>
      </c>
      <c r="S1638" s="240">
        <v>3.36</v>
      </c>
      <c r="T1638" s="240">
        <v>3.7490000000000001</v>
      </c>
      <c r="U1638" s="240">
        <v>3.645</v>
      </c>
      <c r="V1638" s="240">
        <v>4.165</v>
      </c>
      <c r="W1638" s="240">
        <v>3.528</v>
      </c>
      <c r="X1638" s="240">
        <v>0</v>
      </c>
      <c r="Y1638" s="240">
        <v>0</v>
      </c>
      <c r="Z1638" s="240">
        <v>0</v>
      </c>
      <c r="AA1638" s="248">
        <v>0</v>
      </c>
      <c r="AB1638" s="93"/>
    </row>
    <row r="1639" spans="1:28" ht="19.5" customHeight="1" x14ac:dyDescent="0.15">
      <c r="A1639" s="194"/>
      <c r="B1639" s="198"/>
      <c r="C1639" s="198"/>
      <c r="D1639" s="189" t="s">
        <v>157</v>
      </c>
      <c r="E1639" s="189" t="s">
        <v>184</v>
      </c>
      <c r="F1639" s="240">
        <v>84.92</v>
      </c>
      <c r="G1639" s="240">
        <v>0</v>
      </c>
      <c r="H1639" s="240">
        <v>0</v>
      </c>
      <c r="I1639" s="240">
        <v>0</v>
      </c>
      <c r="J1639" s="240">
        <v>0</v>
      </c>
      <c r="K1639" s="240">
        <v>0</v>
      </c>
      <c r="L1639" s="240">
        <v>0</v>
      </c>
      <c r="M1639" s="240">
        <v>0</v>
      </c>
      <c r="N1639" s="240">
        <v>0.15</v>
      </c>
      <c r="O1639" s="240">
        <v>0</v>
      </c>
      <c r="P1639" s="240">
        <v>2.87</v>
      </c>
      <c r="Q1639" s="240">
        <v>2.82</v>
      </c>
      <c r="R1639" s="240">
        <v>6.49</v>
      </c>
      <c r="S1639" s="240">
        <v>14</v>
      </c>
      <c r="T1639" s="240">
        <v>14.97</v>
      </c>
      <c r="U1639" s="240">
        <v>14.03</v>
      </c>
      <c r="V1639" s="240">
        <v>16.02</v>
      </c>
      <c r="W1639" s="240">
        <v>13.57</v>
      </c>
      <c r="X1639" s="240">
        <v>0</v>
      </c>
      <c r="Y1639" s="240">
        <v>0</v>
      </c>
      <c r="Z1639" s="240">
        <v>0</v>
      </c>
      <c r="AA1639" s="248">
        <v>0</v>
      </c>
      <c r="AB1639" s="93"/>
    </row>
    <row r="1640" spans="1:28" ht="19.5" customHeight="1" x14ac:dyDescent="0.15">
      <c r="A1640" s="194"/>
      <c r="B1640" s="198"/>
      <c r="C1640" s="198"/>
      <c r="D1640" s="198"/>
      <c r="E1640" s="189" t="s">
        <v>150</v>
      </c>
      <c r="F1640" s="240">
        <v>21.158999999999999</v>
      </c>
      <c r="G1640" s="240">
        <v>0</v>
      </c>
      <c r="H1640" s="240">
        <v>0</v>
      </c>
      <c r="I1640" s="240">
        <v>0</v>
      </c>
      <c r="J1640" s="240">
        <v>0</v>
      </c>
      <c r="K1640" s="240">
        <v>0</v>
      </c>
      <c r="L1640" s="240">
        <v>0</v>
      </c>
      <c r="M1640" s="240">
        <v>0</v>
      </c>
      <c r="N1640" s="240">
        <v>2.4E-2</v>
      </c>
      <c r="O1640" s="240">
        <v>0</v>
      </c>
      <c r="P1640" s="240">
        <v>0.57399999999999995</v>
      </c>
      <c r="Q1640" s="240">
        <v>0.62</v>
      </c>
      <c r="R1640" s="240">
        <v>1.494</v>
      </c>
      <c r="S1640" s="240">
        <v>3.36</v>
      </c>
      <c r="T1640" s="240">
        <v>3.7490000000000001</v>
      </c>
      <c r="U1640" s="240">
        <v>3.645</v>
      </c>
      <c r="V1640" s="240">
        <v>4.165</v>
      </c>
      <c r="W1640" s="240">
        <v>3.528</v>
      </c>
      <c r="X1640" s="240">
        <v>0</v>
      </c>
      <c r="Y1640" s="240">
        <v>0</v>
      </c>
      <c r="Z1640" s="240">
        <v>0</v>
      </c>
      <c r="AA1640" s="248">
        <v>0</v>
      </c>
      <c r="AB1640" s="93"/>
    </row>
    <row r="1641" spans="1:28" ht="19.5" customHeight="1" x14ac:dyDescent="0.15">
      <c r="A1641" s="194"/>
      <c r="B1641" s="198" t="s">
        <v>65</v>
      </c>
      <c r="C1641" s="198" t="s">
        <v>159</v>
      </c>
      <c r="D1641" s="189" t="s">
        <v>160</v>
      </c>
      <c r="E1641" s="189" t="s">
        <v>184</v>
      </c>
      <c r="F1641" s="240">
        <v>0</v>
      </c>
      <c r="G1641" s="240">
        <v>0</v>
      </c>
      <c r="H1641" s="240">
        <v>0</v>
      </c>
      <c r="I1641" s="240">
        <v>0</v>
      </c>
      <c r="J1641" s="240">
        <v>0</v>
      </c>
      <c r="K1641" s="240">
        <v>0</v>
      </c>
      <c r="L1641" s="240">
        <v>0</v>
      </c>
      <c r="M1641" s="240">
        <v>0</v>
      </c>
      <c r="N1641" s="240">
        <v>0</v>
      </c>
      <c r="O1641" s="240">
        <v>0</v>
      </c>
      <c r="P1641" s="240">
        <v>0</v>
      </c>
      <c r="Q1641" s="240">
        <v>0</v>
      </c>
      <c r="R1641" s="240">
        <v>0</v>
      </c>
      <c r="S1641" s="240">
        <v>0</v>
      </c>
      <c r="T1641" s="240">
        <v>0</v>
      </c>
      <c r="U1641" s="240">
        <v>0</v>
      </c>
      <c r="V1641" s="240">
        <v>0</v>
      </c>
      <c r="W1641" s="240">
        <v>0</v>
      </c>
      <c r="X1641" s="240">
        <v>0</v>
      </c>
      <c r="Y1641" s="240">
        <v>0</v>
      </c>
      <c r="Z1641" s="240">
        <v>0</v>
      </c>
      <c r="AA1641" s="248">
        <v>0</v>
      </c>
      <c r="AB1641" s="93"/>
    </row>
    <row r="1642" spans="1:28" ht="19.5" customHeight="1" x14ac:dyDescent="0.15">
      <c r="A1642" s="194"/>
      <c r="B1642" s="198"/>
      <c r="C1642" s="198"/>
      <c r="D1642" s="198"/>
      <c r="E1642" s="189" t="s">
        <v>150</v>
      </c>
      <c r="F1642" s="240">
        <v>0</v>
      </c>
      <c r="G1642" s="240">
        <v>0</v>
      </c>
      <c r="H1642" s="240">
        <v>0</v>
      </c>
      <c r="I1642" s="240">
        <v>0</v>
      </c>
      <c r="J1642" s="240">
        <v>0</v>
      </c>
      <c r="K1642" s="240">
        <v>0</v>
      </c>
      <c r="L1642" s="240">
        <v>0</v>
      </c>
      <c r="M1642" s="240">
        <v>0</v>
      </c>
      <c r="N1642" s="240">
        <v>0</v>
      </c>
      <c r="O1642" s="240">
        <v>0</v>
      </c>
      <c r="P1642" s="240">
        <v>0</v>
      </c>
      <c r="Q1642" s="240">
        <v>0</v>
      </c>
      <c r="R1642" s="240">
        <v>0</v>
      </c>
      <c r="S1642" s="240">
        <v>0</v>
      </c>
      <c r="T1642" s="240">
        <v>0</v>
      </c>
      <c r="U1642" s="240">
        <v>0</v>
      </c>
      <c r="V1642" s="240">
        <v>0</v>
      </c>
      <c r="W1642" s="240">
        <v>0</v>
      </c>
      <c r="X1642" s="240">
        <v>0</v>
      </c>
      <c r="Y1642" s="240">
        <v>0</v>
      </c>
      <c r="Z1642" s="240">
        <v>0</v>
      </c>
      <c r="AA1642" s="248">
        <v>0</v>
      </c>
      <c r="AB1642" s="93"/>
    </row>
    <row r="1643" spans="1:28" ht="19.5" customHeight="1" x14ac:dyDescent="0.15">
      <c r="A1643" s="194" t="s">
        <v>85</v>
      </c>
      <c r="B1643" s="198"/>
      <c r="C1643" s="198"/>
      <c r="D1643" s="189" t="s">
        <v>166</v>
      </c>
      <c r="E1643" s="189" t="s">
        <v>184</v>
      </c>
      <c r="F1643" s="240">
        <v>0</v>
      </c>
      <c r="G1643" s="240">
        <v>0</v>
      </c>
      <c r="H1643" s="240">
        <v>0</v>
      </c>
      <c r="I1643" s="240">
        <v>0</v>
      </c>
      <c r="J1643" s="240">
        <v>0</v>
      </c>
      <c r="K1643" s="240">
        <v>0</v>
      </c>
      <c r="L1643" s="240">
        <v>0</v>
      </c>
      <c r="M1643" s="240">
        <v>0</v>
      </c>
      <c r="N1643" s="240">
        <v>0</v>
      </c>
      <c r="O1643" s="240">
        <v>0</v>
      </c>
      <c r="P1643" s="240">
        <v>0</v>
      </c>
      <c r="Q1643" s="240">
        <v>0</v>
      </c>
      <c r="R1643" s="240">
        <v>0</v>
      </c>
      <c r="S1643" s="240">
        <v>0</v>
      </c>
      <c r="T1643" s="240">
        <v>0</v>
      </c>
      <c r="U1643" s="240">
        <v>0</v>
      </c>
      <c r="V1643" s="240">
        <v>0</v>
      </c>
      <c r="W1643" s="240">
        <v>0</v>
      </c>
      <c r="X1643" s="240">
        <v>0</v>
      </c>
      <c r="Y1643" s="240">
        <v>0</v>
      </c>
      <c r="Z1643" s="240">
        <v>0</v>
      </c>
      <c r="AA1643" s="248">
        <v>0</v>
      </c>
      <c r="AB1643" s="93"/>
    </row>
    <row r="1644" spans="1:28" ht="19.5" customHeight="1" x14ac:dyDescent="0.15">
      <c r="A1644" s="194"/>
      <c r="B1644" s="198"/>
      <c r="C1644" s="198" t="s">
        <v>162</v>
      </c>
      <c r="D1644" s="198"/>
      <c r="E1644" s="189" t="s">
        <v>150</v>
      </c>
      <c r="F1644" s="240">
        <v>0</v>
      </c>
      <c r="G1644" s="240">
        <v>0</v>
      </c>
      <c r="H1644" s="240">
        <v>0</v>
      </c>
      <c r="I1644" s="240">
        <v>0</v>
      </c>
      <c r="J1644" s="240">
        <v>0</v>
      </c>
      <c r="K1644" s="240">
        <v>0</v>
      </c>
      <c r="L1644" s="240">
        <v>0</v>
      </c>
      <c r="M1644" s="240">
        <v>0</v>
      </c>
      <c r="N1644" s="240">
        <v>0</v>
      </c>
      <c r="O1644" s="240">
        <v>0</v>
      </c>
      <c r="P1644" s="240">
        <v>0</v>
      </c>
      <c r="Q1644" s="240">
        <v>0</v>
      </c>
      <c r="R1644" s="240">
        <v>0</v>
      </c>
      <c r="S1644" s="240">
        <v>0</v>
      </c>
      <c r="T1644" s="240">
        <v>0</v>
      </c>
      <c r="U1644" s="240">
        <v>0</v>
      </c>
      <c r="V1644" s="240">
        <v>0</v>
      </c>
      <c r="W1644" s="240">
        <v>0</v>
      </c>
      <c r="X1644" s="240">
        <v>0</v>
      </c>
      <c r="Y1644" s="240">
        <v>0</v>
      </c>
      <c r="Z1644" s="240">
        <v>0</v>
      </c>
      <c r="AA1644" s="248">
        <v>0</v>
      </c>
      <c r="AB1644" s="93"/>
    </row>
    <row r="1645" spans="1:28" ht="19.5" customHeight="1" x14ac:dyDescent="0.15">
      <c r="A1645" s="194"/>
      <c r="B1645" s="198" t="s">
        <v>20</v>
      </c>
      <c r="C1645" s="198"/>
      <c r="D1645" s="189" t="s">
        <v>164</v>
      </c>
      <c r="E1645" s="189" t="s">
        <v>184</v>
      </c>
      <c r="F1645" s="240">
        <v>0</v>
      </c>
      <c r="G1645" s="240">
        <v>0</v>
      </c>
      <c r="H1645" s="240">
        <v>0</v>
      </c>
      <c r="I1645" s="240">
        <v>0</v>
      </c>
      <c r="J1645" s="240">
        <v>0</v>
      </c>
      <c r="K1645" s="240">
        <v>0</v>
      </c>
      <c r="L1645" s="240">
        <v>0</v>
      </c>
      <c r="M1645" s="240">
        <v>0</v>
      </c>
      <c r="N1645" s="240">
        <v>0</v>
      </c>
      <c r="O1645" s="240">
        <v>0</v>
      </c>
      <c r="P1645" s="240">
        <v>0</v>
      </c>
      <c r="Q1645" s="240">
        <v>0</v>
      </c>
      <c r="R1645" s="240">
        <v>0</v>
      </c>
      <c r="S1645" s="240">
        <v>0</v>
      </c>
      <c r="T1645" s="240">
        <v>0</v>
      </c>
      <c r="U1645" s="240">
        <v>0</v>
      </c>
      <c r="V1645" s="240">
        <v>0</v>
      </c>
      <c r="W1645" s="240">
        <v>0</v>
      </c>
      <c r="X1645" s="240">
        <v>0</v>
      </c>
      <c r="Y1645" s="240">
        <v>0</v>
      </c>
      <c r="Z1645" s="240">
        <v>0</v>
      </c>
      <c r="AA1645" s="248">
        <v>0</v>
      </c>
      <c r="AB1645" s="93"/>
    </row>
    <row r="1646" spans="1:28" ht="19.5" customHeight="1" x14ac:dyDescent="0.15">
      <c r="A1646" s="194"/>
      <c r="B1646" s="198"/>
      <c r="C1646" s="198"/>
      <c r="D1646" s="198"/>
      <c r="E1646" s="189" t="s">
        <v>150</v>
      </c>
      <c r="F1646" s="240">
        <v>0</v>
      </c>
      <c r="G1646" s="240">
        <v>0</v>
      </c>
      <c r="H1646" s="240">
        <v>0</v>
      </c>
      <c r="I1646" s="240">
        <v>0</v>
      </c>
      <c r="J1646" s="240">
        <v>0</v>
      </c>
      <c r="K1646" s="240">
        <v>0</v>
      </c>
      <c r="L1646" s="240">
        <v>0</v>
      </c>
      <c r="M1646" s="240">
        <v>0</v>
      </c>
      <c r="N1646" s="240">
        <v>0</v>
      </c>
      <c r="O1646" s="240">
        <v>0</v>
      </c>
      <c r="P1646" s="240">
        <v>0</v>
      </c>
      <c r="Q1646" s="240">
        <v>0</v>
      </c>
      <c r="R1646" s="240">
        <v>0</v>
      </c>
      <c r="S1646" s="240">
        <v>0</v>
      </c>
      <c r="T1646" s="240">
        <v>0</v>
      </c>
      <c r="U1646" s="240">
        <v>0</v>
      </c>
      <c r="V1646" s="240">
        <v>0</v>
      </c>
      <c r="W1646" s="240">
        <v>0</v>
      </c>
      <c r="X1646" s="240">
        <v>0</v>
      </c>
      <c r="Y1646" s="240">
        <v>0</v>
      </c>
      <c r="Z1646" s="240">
        <v>0</v>
      </c>
      <c r="AA1646" s="248">
        <v>0</v>
      </c>
      <c r="AB1646" s="93"/>
    </row>
    <row r="1647" spans="1:28" ht="19.5" customHeight="1" x14ac:dyDescent="0.15">
      <c r="A1647" s="194"/>
      <c r="B1647" s="197"/>
      <c r="C1647" s="193" t="s">
        <v>165</v>
      </c>
      <c r="D1647" s="188"/>
      <c r="E1647" s="189" t="s">
        <v>184</v>
      </c>
      <c r="F1647" s="240">
        <v>1890.37</v>
      </c>
      <c r="G1647" s="240">
        <v>21.07</v>
      </c>
      <c r="H1647" s="240">
        <v>2.98</v>
      </c>
      <c r="I1647" s="240">
        <v>5.21</v>
      </c>
      <c r="J1647" s="240">
        <v>57.14</v>
      </c>
      <c r="K1647" s="240">
        <v>113.39</v>
      </c>
      <c r="L1647" s="240">
        <v>11.01</v>
      </c>
      <c r="M1647" s="240">
        <v>59.24</v>
      </c>
      <c r="N1647" s="240">
        <v>55.87</v>
      </c>
      <c r="O1647" s="240">
        <v>35.090000000000003</v>
      </c>
      <c r="P1647" s="240">
        <v>60.9</v>
      </c>
      <c r="Q1647" s="240">
        <v>60.85</v>
      </c>
      <c r="R1647" s="240">
        <v>124.53</v>
      </c>
      <c r="S1647" s="240">
        <v>117.71</v>
      </c>
      <c r="T1647" s="240">
        <v>402.15</v>
      </c>
      <c r="U1647" s="240">
        <v>302.81</v>
      </c>
      <c r="V1647" s="240">
        <v>135.25</v>
      </c>
      <c r="W1647" s="240">
        <v>59.04</v>
      </c>
      <c r="X1647" s="240">
        <v>200.17</v>
      </c>
      <c r="Y1647" s="240">
        <v>2.16</v>
      </c>
      <c r="Z1647" s="240">
        <v>12.47</v>
      </c>
      <c r="AA1647" s="248">
        <v>51.33</v>
      </c>
      <c r="AB1647" s="93"/>
    </row>
    <row r="1648" spans="1:28" ht="19.5" customHeight="1" thickBot="1" x14ac:dyDescent="0.2">
      <c r="A1648" s="199"/>
      <c r="B1648" s="200"/>
      <c r="C1648" s="200"/>
      <c r="D1648" s="201"/>
      <c r="E1648" s="202" t="s">
        <v>150</v>
      </c>
      <c r="F1648" s="240">
        <v>247.65600000000001</v>
      </c>
      <c r="G1648" s="251">
        <v>0</v>
      </c>
      <c r="H1648" s="250">
        <v>3.1E-2</v>
      </c>
      <c r="I1648" s="250">
        <v>0.13400000000000001</v>
      </c>
      <c r="J1648" s="250">
        <v>2.8939999999999899</v>
      </c>
      <c r="K1648" s="250">
        <v>7.9599999999999804</v>
      </c>
      <c r="L1648" s="250">
        <v>0.99299999999999999</v>
      </c>
      <c r="M1648" s="250">
        <v>5.9240000000000004</v>
      </c>
      <c r="N1648" s="250">
        <v>5.1630000000000003</v>
      </c>
      <c r="O1648" s="250">
        <v>4.1040000000000001</v>
      </c>
      <c r="P1648" s="250">
        <v>7.40099999999999</v>
      </c>
      <c r="Q1648" s="250">
        <v>8.5169999999999995</v>
      </c>
      <c r="R1648" s="250">
        <v>18.059999999999999</v>
      </c>
      <c r="S1648" s="250">
        <v>17.077000000000002</v>
      </c>
      <c r="T1648" s="250">
        <v>58.686999999999898</v>
      </c>
      <c r="U1648" s="250">
        <v>44.517000000000003</v>
      </c>
      <c r="V1648" s="250">
        <v>18.663</v>
      </c>
      <c r="W1648" s="250">
        <v>8.6780000000000008</v>
      </c>
      <c r="X1648" s="250">
        <v>29.155999999999999</v>
      </c>
      <c r="Y1648" s="250">
        <v>0.318</v>
      </c>
      <c r="Z1648" s="250">
        <v>1.833</v>
      </c>
      <c r="AA1648" s="249">
        <v>7.5460000000000003</v>
      </c>
      <c r="AB1648" s="93"/>
    </row>
    <row r="1649" spans="1:28" ht="19.5" customHeight="1" x14ac:dyDescent="0.15">
      <c r="A1649" s="391" t="s">
        <v>119</v>
      </c>
      <c r="B1649" s="394" t="s">
        <v>120</v>
      </c>
      <c r="C1649" s="395"/>
      <c r="D1649" s="396"/>
      <c r="E1649" s="198" t="s">
        <v>184</v>
      </c>
      <c r="F1649" s="248">
        <v>48.51</v>
      </c>
    </row>
    <row r="1650" spans="1:28" ht="19.5" customHeight="1" x14ac:dyDescent="0.15">
      <c r="A1650" s="392"/>
      <c r="B1650" s="397" t="s">
        <v>206</v>
      </c>
      <c r="C1650" s="398"/>
      <c r="D1650" s="399"/>
      <c r="E1650" s="189" t="s">
        <v>184</v>
      </c>
      <c r="F1650" s="248">
        <v>35.479999999999997</v>
      </c>
    </row>
    <row r="1651" spans="1:28" ht="19.5" customHeight="1" x14ac:dyDescent="0.15">
      <c r="A1651" s="393"/>
      <c r="B1651" s="397" t="s">
        <v>207</v>
      </c>
      <c r="C1651" s="398"/>
      <c r="D1651" s="399"/>
      <c r="E1651" s="189" t="s">
        <v>184</v>
      </c>
      <c r="F1651" s="248">
        <v>13.03</v>
      </c>
    </row>
    <row r="1652" spans="1:28" ht="19.5" customHeight="1" thickBot="1" x14ac:dyDescent="0.2">
      <c r="A1652" s="400" t="s">
        <v>205</v>
      </c>
      <c r="B1652" s="401"/>
      <c r="C1652" s="401"/>
      <c r="D1652" s="402"/>
      <c r="E1652" s="203" t="s">
        <v>184</v>
      </c>
      <c r="F1652" s="247">
        <v>0.65</v>
      </c>
    </row>
    <row r="1654" spans="1:28" ht="19.5" customHeight="1" x14ac:dyDescent="0.15">
      <c r="A1654" s="88" t="s">
        <v>387</v>
      </c>
      <c r="F1654" s="261" t="s">
        <v>506</v>
      </c>
    </row>
    <row r="1655" spans="1:28" ht="19.5" customHeight="1" thickBot="1" x14ac:dyDescent="0.2">
      <c r="A1655" s="388" t="s">
        <v>28</v>
      </c>
      <c r="B1655" s="390"/>
      <c r="C1655" s="390"/>
      <c r="D1655" s="390"/>
      <c r="E1655" s="390"/>
      <c r="F1655" s="390"/>
      <c r="G1655" s="390"/>
      <c r="H1655" s="390"/>
      <c r="I1655" s="390"/>
      <c r="J1655" s="390"/>
      <c r="K1655" s="390"/>
      <c r="L1655" s="390"/>
      <c r="M1655" s="390"/>
      <c r="N1655" s="390"/>
      <c r="O1655" s="390"/>
      <c r="P1655" s="390"/>
      <c r="Q1655" s="390"/>
      <c r="R1655" s="390"/>
      <c r="S1655" s="390"/>
      <c r="T1655" s="390"/>
      <c r="U1655" s="390"/>
      <c r="V1655" s="390"/>
      <c r="W1655" s="390"/>
      <c r="X1655" s="390"/>
      <c r="Y1655" s="390"/>
      <c r="Z1655" s="390"/>
      <c r="AA1655" s="390"/>
    </row>
    <row r="1656" spans="1:28" ht="19.5" customHeight="1" x14ac:dyDescent="0.15">
      <c r="A1656" s="185" t="s">
        <v>180</v>
      </c>
      <c r="B1656" s="186"/>
      <c r="C1656" s="186"/>
      <c r="D1656" s="186"/>
      <c r="E1656" s="186"/>
      <c r="F1656" s="90" t="s">
        <v>181</v>
      </c>
      <c r="G1656" s="91"/>
      <c r="H1656" s="91"/>
      <c r="I1656" s="91"/>
      <c r="J1656" s="91"/>
      <c r="K1656" s="91"/>
      <c r="L1656" s="91"/>
      <c r="M1656" s="91"/>
      <c r="N1656" s="91"/>
      <c r="O1656" s="91"/>
      <c r="P1656" s="91"/>
      <c r="Q1656" s="260"/>
      <c r="R1656" s="92"/>
      <c r="S1656" s="91"/>
      <c r="T1656" s="91"/>
      <c r="U1656" s="91"/>
      <c r="V1656" s="91"/>
      <c r="W1656" s="91"/>
      <c r="X1656" s="91"/>
      <c r="Y1656" s="91"/>
      <c r="Z1656" s="91"/>
      <c r="AA1656" s="259" t="s">
        <v>182</v>
      </c>
      <c r="AB1656" s="93"/>
    </row>
    <row r="1657" spans="1:28" ht="19.5" customHeight="1" x14ac:dyDescent="0.15">
      <c r="A1657" s="187" t="s">
        <v>183</v>
      </c>
      <c r="B1657" s="188"/>
      <c r="C1657" s="188"/>
      <c r="D1657" s="188"/>
      <c r="E1657" s="189" t="s">
        <v>184</v>
      </c>
      <c r="F1657" s="240">
        <v>2245.2800000000002</v>
      </c>
      <c r="G1657" s="256" t="s">
        <v>185</v>
      </c>
      <c r="H1657" s="256" t="s">
        <v>186</v>
      </c>
      <c r="I1657" s="256" t="s">
        <v>187</v>
      </c>
      <c r="J1657" s="256" t="s">
        <v>188</v>
      </c>
      <c r="K1657" s="256" t="s">
        <v>228</v>
      </c>
      <c r="L1657" s="256" t="s">
        <v>229</v>
      </c>
      <c r="M1657" s="256" t="s">
        <v>230</v>
      </c>
      <c r="N1657" s="256" t="s">
        <v>231</v>
      </c>
      <c r="O1657" s="256" t="s">
        <v>232</v>
      </c>
      <c r="P1657" s="256" t="s">
        <v>233</v>
      </c>
      <c r="Q1657" s="258" t="s">
        <v>234</v>
      </c>
      <c r="R1657" s="257" t="s">
        <v>235</v>
      </c>
      <c r="S1657" s="256" t="s">
        <v>236</v>
      </c>
      <c r="T1657" s="256" t="s">
        <v>237</v>
      </c>
      <c r="U1657" s="256" t="s">
        <v>238</v>
      </c>
      <c r="V1657" s="256" t="s">
        <v>239</v>
      </c>
      <c r="W1657" s="256" t="s">
        <v>42</v>
      </c>
      <c r="X1657" s="256" t="s">
        <v>147</v>
      </c>
      <c r="Y1657" s="256" t="s">
        <v>148</v>
      </c>
      <c r="Z1657" s="256" t="s">
        <v>149</v>
      </c>
      <c r="AA1657" s="253"/>
      <c r="AB1657" s="93"/>
    </row>
    <row r="1658" spans="1:28" ht="19.5" customHeight="1" x14ac:dyDescent="0.15">
      <c r="A1658" s="190"/>
      <c r="B1658" s="191"/>
      <c r="C1658" s="191"/>
      <c r="D1658" s="191"/>
      <c r="E1658" s="189" t="s">
        <v>150</v>
      </c>
      <c r="F1658" s="240">
        <v>458.55599999999998</v>
      </c>
      <c r="G1658" s="254"/>
      <c r="H1658" s="254"/>
      <c r="I1658" s="254"/>
      <c r="J1658" s="254"/>
      <c r="K1658" s="254"/>
      <c r="L1658" s="254"/>
      <c r="M1658" s="254"/>
      <c r="N1658" s="254"/>
      <c r="O1658" s="254"/>
      <c r="P1658" s="254"/>
      <c r="Q1658" s="255"/>
      <c r="R1658" s="94"/>
      <c r="S1658" s="254"/>
      <c r="T1658" s="254"/>
      <c r="U1658" s="254"/>
      <c r="V1658" s="254"/>
      <c r="W1658" s="254"/>
      <c r="X1658" s="254"/>
      <c r="Y1658" s="254"/>
      <c r="Z1658" s="254"/>
      <c r="AA1658" s="253" t="s">
        <v>151</v>
      </c>
      <c r="AB1658" s="93"/>
    </row>
    <row r="1659" spans="1:28" ht="19.5" customHeight="1" x14ac:dyDescent="0.15">
      <c r="A1659" s="192"/>
      <c r="B1659" s="193" t="s">
        <v>152</v>
      </c>
      <c r="C1659" s="188"/>
      <c r="D1659" s="188"/>
      <c r="E1659" s="189" t="s">
        <v>184</v>
      </c>
      <c r="F1659" s="240">
        <v>2231.9499999999998</v>
      </c>
      <c r="G1659" s="240">
        <v>11.99</v>
      </c>
      <c r="H1659" s="240">
        <v>1.9</v>
      </c>
      <c r="I1659" s="240">
        <v>5.61</v>
      </c>
      <c r="J1659" s="240">
        <v>4.58</v>
      </c>
      <c r="K1659" s="240">
        <v>160.69</v>
      </c>
      <c r="L1659" s="240">
        <v>17.02</v>
      </c>
      <c r="M1659" s="240">
        <v>26.04</v>
      </c>
      <c r="N1659" s="240">
        <v>41.57</v>
      </c>
      <c r="O1659" s="240">
        <v>121.75</v>
      </c>
      <c r="P1659" s="240">
        <v>171.9</v>
      </c>
      <c r="Q1659" s="240">
        <v>249.6</v>
      </c>
      <c r="R1659" s="240">
        <v>411.68</v>
      </c>
      <c r="S1659" s="240">
        <v>289.72000000000003</v>
      </c>
      <c r="T1659" s="240">
        <v>422.24</v>
      </c>
      <c r="U1659" s="240">
        <v>184.78</v>
      </c>
      <c r="V1659" s="240">
        <v>90.07</v>
      </c>
      <c r="W1659" s="240">
        <v>14.77</v>
      </c>
      <c r="X1659" s="240">
        <v>4.97</v>
      </c>
      <c r="Y1659" s="240">
        <v>0.55000000000000004</v>
      </c>
      <c r="Z1659" s="240">
        <v>0.52</v>
      </c>
      <c r="AA1659" s="248">
        <v>0</v>
      </c>
      <c r="AB1659" s="93"/>
    </row>
    <row r="1660" spans="1:28" ht="19.5" customHeight="1" x14ac:dyDescent="0.15">
      <c r="A1660" s="194"/>
      <c r="B1660" s="195"/>
      <c r="C1660" s="191"/>
      <c r="D1660" s="191"/>
      <c r="E1660" s="189" t="s">
        <v>150</v>
      </c>
      <c r="F1660" s="240">
        <v>458.55599999999998</v>
      </c>
      <c r="G1660" s="240">
        <v>0</v>
      </c>
      <c r="H1660" s="240">
        <v>1.7000000000000001E-2</v>
      </c>
      <c r="I1660" s="240">
        <v>0.14099999999999999</v>
      </c>
      <c r="J1660" s="240">
        <v>0.51100000000000001</v>
      </c>
      <c r="K1660" s="240">
        <v>14.179</v>
      </c>
      <c r="L1660" s="240">
        <v>2.8</v>
      </c>
      <c r="M1660" s="240">
        <v>2.7839999999999998</v>
      </c>
      <c r="N1660" s="240">
        <v>8.8740000000000006</v>
      </c>
      <c r="O1660" s="240">
        <v>28.649000000000001</v>
      </c>
      <c r="P1660" s="240">
        <v>47.936999999999998</v>
      </c>
      <c r="Q1660" s="240">
        <v>70.242000000000004</v>
      </c>
      <c r="R1660" s="240">
        <v>99.971999999999994</v>
      </c>
      <c r="S1660" s="240">
        <v>57.247</v>
      </c>
      <c r="T1660" s="240">
        <v>72.232999999999905</v>
      </c>
      <c r="U1660" s="240">
        <v>31.765000000000001</v>
      </c>
      <c r="V1660" s="240">
        <v>15.464</v>
      </c>
      <c r="W1660" s="240">
        <v>3.2629999999999999</v>
      </c>
      <c r="X1660" s="240">
        <v>2.0379999999999998</v>
      </c>
      <c r="Y1660" s="240">
        <v>0.22600000000000001</v>
      </c>
      <c r="Z1660" s="240">
        <v>0.214</v>
      </c>
      <c r="AA1660" s="248">
        <v>0</v>
      </c>
      <c r="AB1660" s="93"/>
    </row>
    <row r="1661" spans="1:28" ht="19.5" customHeight="1" x14ac:dyDescent="0.15">
      <c r="A1661" s="194"/>
      <c r="B1661" s="196"/>
      <c r="C1661" s="193" t="s">
        <v>152</v>
      </c>
      <c r="D1661" s="188"/>
      <c r="E1661" s="189" t="s">
        <v>184</v>
      </c>
      <c r="F1661" s="240">
        <v>778.99</v>
      </c>
      <c r="G1661" s="240">
        <v>0</v>
      </c>
      <c r="H1661" s="240">
        <v>0.28999999999999998</v>
      </c>
      <c r="I1661" s="240">
        <v>2.04</v>
      </c>
      <c r="J1661" s="240">
        <v>4.01</v>
      </c>
      <c r="K1661" s="240">
        <v>29.21</v>
      </c>
      <c r="L1661" s="240">
        <v>10.56</v>
      </c>
      <c r="M1661" s="240">
        <v>1.19</v>
      </c>
      <c r="N1661" s="240">
        <v>24.18</v>
      </c>
      <c r="O1661" s="240">
        <v>77.87</v>
      </c>
      <c r="P1661" s="240">
        <v>136.01</v>
      </c>
      <c r="Q1661" s="240">
        <v>173.33</v>
      </c>
      <c r="R1661" s="240">
        <v>180.84</v>
      </c>
      <c r="S1661" s="240">
        <v>61.14</v>
      </c>
      <c r="T1661" s="240">
        <v>41.48</v>
      </c>
      <c r="U1661" s="240">
        <v>18.55</v>
      </c>
      <c r="V1661" s="240">
        <v>8.0299999999999994</v>
      </c>
      <c r="W1661" s="240">
        <v>4.22</v>
      </c>
      <c r="X1661" s="240">
        <v>4.97</v>
      </c>
      <c r="Y1661" s="240">
        <v>0.55000000000000004</v>
      </c>
      <c r="Z1661" s="240">
        <v>0.52</v>
      </c>
      <c r="AA1661" s="248">
        <v>0</v>
      </c>
      <c r="AB1661" s="93"/>
    </row>
    <row r="1662" spans="1:28" ht="19.5" customHeight="1" x14ac:dyDescent="0.15">
      <c r="A1662" s="194"/>
      <c r="B1662" s="197"/>
      <c r="C1662" s="197"/>
      <c r="D1662" s="191"/>
      <c r="E1662" s="189" t="s">
        <v>150</v>
      </c>
      <c r="F1662" s="240">
        <v>261.01299999999998</v>
      </c>
      <c r="G1662" s="240">
        <v>0</v>
      </c>
      <c r="H1662" s="240">
        <v>0</v>
      </c>
      <c r="I1662" s="240">
        <v>5.0999999999999997E-2</v>
      </c>
      <c r="J1662" s="240">
        <v>0.48099999999999998</v>
      </c>
      <c r="K1662" s="240">
        <v>4.9669999999999996</v>
      </c>
      <c r="L1662" s="240">
        <v>2.218</v>
      </c>
      <c r="M1662" s="240">
        <v>0.29899999999999999</v>
      </c>
      <c r="N1662" s="240">
        <v>6.9589999999999996</v>
      </c>
      <c r="O1662" s="240">
        <v>23.317</v>
      </c>
      <c r="P1662" s="240">
        <v>43.067</v>
      </c>
      <c r="Q1662" s="240">
        <v>59.5</v>
      </c>
      <c r="R1662" s="240">
        <v>65.680999999999997</v>
      </c>
      <c r="S1662" s="240">
        <v>23.327999999999999</v>
      </c>
      <c r="T1662" s="240">
        <v>16.373999999999999</v>
      </c>
      <c r="U1662" s="240">
        <v>7.3860000000000001</v>
      </c>
      <c r="V1662" s="240">
        <v>3.2909999999999999</v>
      </c>
      <c r="W1662" s="240">
        <v>1.6160000000000001</v>
      </c>
      <c r="X1662" s="240">
        <v>2.0379999999999998</v>
      </c>
      <c r="Y1662" s="240">
        <v>0.22600000000000001</v>
      </c>
      <c r="Z1662" s="240">
        <v>0.214</v>
      </c>
      <c r="AA1662" s="248">
        <v>0</v>
      </c>
      <c r="AB1662" s="93"/>
    </row>
    <row r="1663" spans="1:28" ht="19.5" customHeight="1" x14ac:dyDescent="0.15">
      <c r="A1663" s="194"/>
      <c r="B1663" s="198"/>
      <c r="C1663" s="189"/>
      <c r="D1663" s="189" t="s">
        <v>153</v>
      </c>
      <c r="E1663" s="189" t="s">
        <v>184</v>
      </c>
      <c r="F1663" s="240">
        <v>776.84</v>
      </c>
      <c r="G1663" s="240">
        <v>0</v>
      </c>
      <c r="H1663" s="240">
        <v>0.28999999999999998</v>
      </c>
      <c r="I1663" s="240">
        <v>0</v>
      </c>
      <c r="J1663" s="240">
        <v>4.01</v>
      </c>
      <c r="K1663" s="240">
        <v>29.21</v>
      </c>
      <c r="L1663" s="240">
        <v>10.56</v>
      </c>
      <c r="M1663" s="240">
        <v>1.19</v>
      </c>
      <c r="N1663" s="240">
        <v>24.18</v>
      </c>
      <c r="O1663" s="240">
        <v>77.87</v>
      </c>
      <c r="P1663" s="240">
        <v>136.01</v>
      </c>
      <c r="Q1663" s="240">
        <v>173.33</v>
      </c>
      <c r="R1663" s="240">
        <v>180.84</v>
      </c>
      <c r="S1663" s="240">
        <v>61.14</v>
      </c>
      <c r="T1663" s="240">
        <v>41.39</v>
      </c>
      <c r="U1663" s="240">
        <v>18.55</v>
      </c>
      <c r="V1663" s="240">
        <v>8.0299999999999994</v>
      </c>
      <c r="W1663" s="240">
        <v>4.2</v>
      </c>
      <c r="X1663" s="240">
        <v>4.97</v>
      </c>
      <c r="Y1663" s="240">
        <v>0.55000000000000004</v>
      </c>
      <c r="Z1663" s="240">
        <v>0.52</v>
      </c>
      <c r="AA1663" s="248">
        <v>0</v>
      </c>
      <c r="AB1663" s="93"/>
    </row>
    <row r="1664" spans="1:28" ht="19.5" customHeight="1" x14ac:dyDescent="0.15">
      <c r="A1664" s="194"/>
      <c r="B1664" s="198" t="s">
        <v>154</v>
      </c>
      <c r="C1664" s="198"/>
      <c r="D1664" s="198"/>
      <c r="E1664" s="189" t="s">
        <v>150</v>
      </c>
      <c r="F1664" s="240">
        <v>260.95100000000002</v>
      </c>
      <c r="G1664" s="240">
        <v>0</v>
      </c>
      <c r="H1664" s="240">
        <v>0</v>
      </c>
      <c r="I1664" s="240">
        <v>0</v>
      </c>
      <c r="J1664" s="240">
        <v>0.48099999999999998</v>
      </c>
      <c r="K1664" s="240">
        <v>4.9669999999999996</v>
      </c>
      <c r="L1664" s="240">
        <v>2.218</v>
      </c>
      <c r="M1664" s="240">
        <v>0.29899999999999999</v>
      </c>
      <c r="N1664" s="240">
        <v>6.9589999999999996</v>
      </c>
      <c r="O1664" s="240">
        <v>23.317</v>
      </c>
      <c r="P1664" s="240">
        <v>43.067</v>
      </c>
      <c r="Q1664" s="240">
        <v>59.5</v>
      </c>
      <c r="R1664" s="240">
        <v>65.680999999999997</v>
      </c>
      <c r="S1664" s="240">
        <v>23.327999999999999</v>
      </c>
      <c r="T1664" s="240">
        <v>16.364999999999998</v>
      </c>
      <c r="U1664" s="240">
        <v>7.3860000000000001</v>
      </c>
      <c r="V1664" s="240">
        <v>3.2909999999999999</v>
      </c>
      <c r="W1664" s="240">
        <v>1.6140000000000001</v>
      </c>
      <c r="X1664" s="240">
        <v>2.0379999999999998</v>
      </c>
      <c r="Y1664" s="240">
        <v>0.22600000000000001</v>
      </c>
      <c r="Z1664" s="240">
        <v>0.214</v>
      </c>
      <c r="AA1664" s="248">
        <v>0</v>
      </c>
      <c r="AB1664" s="93"/>
    </row>
    <row r="1665" spans="1:28" ht="19.5" customHeight="1" x14ac:dyDescent="0.15">
      <c r="A1665" s="194" t="s">
        <v>155</v>
      </c>
      <c r="B1665" s="198"/>
      <c r="C1665" s="198" t="s">
        <v>10</v>
      </c>
      <c r="D1665" s="189" t="s">
        <v>156</v>
      </c>
      <c r="E1665" s="189" t="s">
        <v>184</v>
      </c>
      <c r="F1665" s="240">
        <v>673.15</v>
      </c>
      <c r="G1665" s="240">
        <v>0</v>
      </c>
      <c r="H1665" s="240">
        <v>0.28999999999999998</v>
      </c>
      <c r="I1665" s="240">
        <v>0</v>
      </c>
      <c r="J1665" s="240">
        <v>4.01</v>
      </c>
      <c r="K1665" s="240">
        <v>29.21</v>
      </c>
      <c r="L1665" s="240">
        <v>10.56</v>
      </c>
      <c r="M1665" s="240">
        <v>1.19</v>
      </c>
      <c r="N1665" s="240">
        <v>23.78</v>
      </c>
      <c r="O1665" s="240">
        <v>66.44</v>
      </c>
      <c r="P1665" s="240">
        <v>112.08</v>
      </c>
      <c r="Q1665" s="240">
        <v>140.09</v>
      </c>
      <c r="R1665" s="240">
        <v>153.47</v>
      </c>
      <c r="S1665" s="240">
        <v>57.16</v>
      </c>
      <c r="T1665" s="240">
        <v>40.03</v>
      </c>
      <c r="U1665" s="240">
        <v>16.57</v>
      </c>
      <c r="V1665" s="240">
        <v>8.0299999999999994</v>
      </c>
      <c r="W1665" s="240">
        <v>4.2</v>
      </c>
      <c r="X1665" s="240">
        <v>4.97</v>
      </c>
      <c r="Y1665" s="240">
        <v>0.55000000000000004</v>
      </c>
      <c r="Z1665" s="240">
        <v>0.52</v>
      </c>
      <c r="AA1665" s="248">
        <v>0</v>
      </c>
      <c r="AB1665" s="93"/>
    </row>
    <row r="1666" spans="1:28" ht="19.5" customHeight="1" x14ac:dyDescent="0.15">
      <c r="A1666" s="194"/>
      <c r="B1666" s="198"/>
      <c r="C1666" s="198"/>
      <c r="D1666" s="198"/>
      <c r="E1666" s="189" t="s">
        <v>150</v>
      </c>
      <c r="F1666" s="240">
        <v>236.73500000000001</v>
      </c>
      <c r="G1666" s="240">
        <v>0</v>
      </c>
      <c r="H1666" s="240">
        <v>0</v>
      </c>
      <c r="I1666" s="240">
        <v>0</v>
      </c>
      <c r="J1666" s="240">
        <v>0.48099999999999998</v>
      </c>
      <c r="K1666" s="240">
        <v>4.9669999999999996</v>
      </c>
      <c r="L1666" s="240">
        <v>2.218</v>
      </c>
      <c r="M1666" s="240">
        <v>0.29899999999999999</v>
      </c>
      <c r="N1666" s="240">
        <v>6.8949999999999996</v>
      </c>
      <c r="O1666" s="240">
        <v>21.26</v>
      </c>
      <c r="P1666" s="240">
        <v>38.103999999999999</v>
      </c>
      <c r="Q1666" s="240">
        <v>51.831000000000003</v>
      </c>
      <c r="R1666" s="240">
        <v>58.323999999999998</v>
      </c>
      <c r="S1666" s="240">
        <v>22.213000000000001</v>
      </c>
      <c r="T1666" s="240">
        <v>15.97</v>
      </c>
      <c r="U1666" s="240">
        <v>6.79</v>
      </c>
      <c r="V1666" s="240">
        <v>3.2909999999999999</v>
      </c>
      <c r="W1666" s="240">
        <v>1.6140000000000001</v>
      </c>
      <c r="X1666" s="240">
        <v>2.0379999999999998</v>
      </c>
      <c r="Y1666" s="240">
        <v>0.22600000000000001</v>
      </c>
      <c r="Z1666" s="240">
        <v>0.214</v>
      </c>
      <c r="AA1666" s="248">
        <v>0</v>
      </c>
      <c r="AB1666" s="93"/>
    </row>
    <row r="1667" spans="1:28" ht="19.5" customHeight="1" x14ac:dyDescent="0.15">
      <c r="A1667" s="194"/>
      <c r="B1667" s="198"/>
      <c r="C1667" s="198"/>
      <c r="D1667" s="189" t="s">
        <v>157</v>
      </c>
      <c r="E1667" s="189" t="s">
        <v>184</v>
      </c>
      <c r="F1667" s="240">
        <v>57.69</v>
      </c>
      <c r="G1667" s="240">
        <v>0</v>
      </c>
      <c r="H1667" s="240">
        <v>0</v>
      </c>
      <c r="I1667" s="240">
        <v>0</v>
      </c>
      <c r="J1667" s="240">
        <v>0</v>
      </c>
      <c r="K1667" s="240">
        <v>0</v>
      </c>
      <c r="L1667" s="240">
        <v>0</v>
      </c>
      <c r="M1667" s="240">
        <v>0</v>
      </c>
      <c r="N1667" s="240">
        <v>0.4</v>
      </c>
      <c r="O1667" s="240">
        <v>11.43</v>
      </c>
      <c r="P1667" s="240">
        <v>20.440000000000001</v>
      </c>
      <c r="Q1667" s="240">
        <v>24.32</v>
      </c>
      <c r="R1667" s="240">
        <v>1.1000000000000001</v>
      </c>
      <c r="S1667" s="240">
        <v>0</v>
      </c>
      <c r="T1667" s="240">
        <v>0</v>
      </c>
      <c r="U1667" s="240">
        <v>0</v>
      </c>
      <c r="V1667" s="240">
        <v>0</v>
      </c>
      <c r="W1667" s="240">
        <v>0</v>
      </c>
      <c r="X1667" s="240">
        <v>0</v>
      </c>
      <c r="Y1667" s="240">
        <v>0</v>
      </c>
      <c r="Z1667" s="240">
        <v>0</v>
      </c>
      <c r="AA1667" s="248">
        <v>0</v>
      </c>
      <c r="AB1667" s="93"/>
    </row>
    <row r="1668" spans="1:28" ht="19.5" customHeight="1" x14ac:dyDescent="0.15">
      <c r="A1668" s="194"/>
      <c r="B1668" s="198"/>
      <c r="C1668" s="198"/>
      <c r="D1668" s="198"/>
      <c r="E1668" s="189" t="s">
        <v>150</v>
      </c>
      <c r="F1668" s="240">
        <v>11.81</v>
      </c>
      <c r="G1668" s="240">
        <v>0</v>
      </c>
      <c r="H1668" s="240">
        <v>0</v>
      </c>
      <c r="I1668" s="240">
        <v>0</v>
      </c>
      <c r="J1668" s="240">
        <v>0</v>
      </c>
      <c r="K1668" s="240">
        <v>0</v>
      </c>
      <c r="L1668" s="240">
        <v>0</v>
      </c>
      <c r="M1668" s="240">
        <v>0</v>
      </c>
      <c r="N1668" s="240">
        <v>6.4000000000000001E-2</v>
      </c>
      <c r="O1668" s="240">
        <v>2.0569999999999999</v>
      </c>
      <c r="P1668" s="240">
        <v>4.0880000000000001</v>
      </c>
      <c r="Q1668" s="240">
        <v>5.35</v>
      </c>
      <c r="R1668" s="240">
        <v>0.251</v>
      </c>
      <c r="S1668" s="240">
        <v>0</v>
      </c>
      <c r="T1668" s="240">
        <v>0</v>
      </c>
      <c r="U1668" s="240">
        <v>0</v>
      </c>
      <c r="V1668" s="240">
        <v>0</v>
      </c>
      <c r="W1668" s="240">
        <v>0</v>
      </c>
      <c r="X1668" s="240">
        <v>0</v>
      </c>
      <c r="Y1668" s="240">
        <v>0</v>
      </c>
      <c r="Z1668" s="240">
        <v>0</v>
      </c>
      <c r="AA1668" s="248">
        <v>0</v>
      </c>
      <c r="AB1668" s="93"/>
    </row>
    <row r="1669" spans="1:28" ht="19.5" customHeight="1" x14ac:dyDescent="0.15">
      <c r="A1669" s="194"/>
      <c r="B1669" s="198" t="s">
        <v>158</v>
      </c>
      <c r="C1669" s="198" t="s">
        <v>159</v>
      </c>
      <c r="D1669" s="189" t="s">
        <v>160</v>
      </c>
      <c r="E1669" s="189" t="s">
        <v>184</v>
      </c>
      <c r="F1669" s="240">
        <v>0</v>
      </c>
      <c r="G1669" s="240">
        <v>0</v>
      </c>
      <c r="H1669" s="240">
        <v>0</v>
      </c>
      <c r="I1669" s="240">
        <v>0</v>
      </c>
      <c r="J1669" s="240">
        <v>0</v>
      </c>
      <c r="K1669" s="240">
        <v>0</v>
      </c>
      <c r="L1669" s="240">
        <v>0</v>
      </c>
      <c r="M1669" s="240">
        <v>0</v>
      </c>
      <c r="N1669" s="240">
        <v>0</v>
      </c>
      <c r="O1669" s="240">
        <v>0</v>
      </c>
      <c r="P1669" s="240">
        <v>0</v>
      </c>
      <c r="Q1669" s="240">
        <v>0</v>
      </c>
      <c r="R1669" s="240">
        <v>0</v>
      </c>
      <c r="S1669" s="240">
        <v>0</v>
      </c>
      <c r="T1669" s="240">
        <v>0</v>
      </c>
      <c r="U1669" s="240">
        <v>0</v>
      </c>
      <c r="V1669" s="240">
        <v>0</v>
      </c>
      <c r="W1669" s="240">
        <v>0</v>
      </c>
      <c r="X1669" s="240">
        <v>0</v>
      </c>
      <c r="Y1669" s="240">
        <v>0</v>
      </c>
      <c r="Z1669" s="240">
        <v>0</v>
      </c>
      <c r="AA1669" s="248">
        <v>0</v>
      </c>
      <c r="AB1669" s="93"/>
    </row>
    <row r="1670" spans="1:28" ht="19.5" customHeight="1" x14ac:dyDescent="0.15">
      <c r="A1670" s="194"/>
      <c r="B1670" s="198"/>
      <c r="C1670" s="198"/>
      <c r="D1670" s="198"/>
      <c r="E1670" s="189" t="s">
        <v>150</v>
      </c>
      <c r="F1670" s="240">
        <v>0</v>
      </c>
      <c r="G1670" s="240">
        <v>0</v>
      </c>
      <c r="H1670" s="240">
        <v>0</v>
      </c>
      <c r="I1670" s="240">
        <v>0</v>
      </c>
      <c r="J1670" s="240">
        <v>0</v>
      </c>
      <c r="K1670" s="240">
        <v>0</v>
      </c>
      <c r="L1670" s="240">
        <v>0</v>
      </c>
      <c r="M1670" s="240">
        <v>0</v>
      </c>
      <c r="N1670" s="240">
        <v>0</v>
      </c>
      <c r="O1670" s="240">
        <v>0</v>
      </c>
      <c r="P1670" s="240">
        <v>0</v>
      </c>
      <c r="Q1670" s="240">
        <v>0</v>
      </c>
      <c r="R1670" s="240">
        <v>0</v>
      </c>
      <c r="S1670" s="240">
        <v>0</v>
      </c>
      <c r="T1670" s="240">
        <v>0</v>
      </c>
      <c r="U1670" s="240">
        <v>0</v>
      </c>
      <c r="V1670" s="240">
        <v>0</v>
      </c>
      <c r="W1670" s="240">
        <v>0</v>
      </c>
      <c r="X1670" s="240">
        <v>0</v>
      </c>
      <c r="Y1670" s="240">
        <v>0</v>
      </c>
      <c r="Z1670" s="240">
        <v>0</v>
      </c>
      <c r="AA1670" s="248">
        <v>0</v>
      </c>
      <c r="AB1670" s="93"/>
    </row>
    <row r="1671" spans="1:28" ht="19.5" customHeight="1" x14ac:dyDescent="0.15">
      <c r="A1671" s="194"/>
      <c r="B1671" s="198"/>
      <c r="C1671" s="198"/>
      <c r="D1671" s="189" t="s">
        <v>161</v>
      </c>
      <c r="E1671" s="189" t="s">
        <v>184</v>
      </c>
      <c r="F1671" s="240">
        <v>0</v>
      </c>
      <c r="G1671" s="240">
        <v>0</v>
      </c>
      <c r="H1671" s="240">
        <v>0</v>
      </c>
      <c r="I1671" s="240">
        <v>0</v>
      </c>
      <c r="J1671" s="240">
        <v>0</v>
      </c>
      <c r="K1671" s="240">
        <v>0</v>
      </c>
      <c r="L1671" s="240">
        <v>0</v>
      </c>
      <c r="M1671" s="240">
        <v>0</v>
      </c>
      <c r="N1671" s="240">
        <v>0</v>
      </c>
      <c r="O1671" s="240">
        <v>0</v>
      </c>
      <c r="P1671" s="240">
        <v>0</v>
      </c>
      <c r="Q1671" s="240">
        <v>0</v>
      </c>
      <c r="R1671" s="240">
        <v>0</v>
      </c>
      <c r="S1671" s="240">
        <v>0</v>
      </c>
      <c r="T1671" s="240">
        <v>0</v>
      </c>
      <c r="U1671" s="240">
        <v>0</v>
      </c>
      <c r="V1671" s="240">
        <v>0</v>
      </c>
      <c r="W1671" s="240">
        <v>0</v>
      </c>
      <c r="X1671" s="240">
        <v>0</v>
      </c>
      <c r="Y1671" s="240">
        <v>0</v>
      </c>
      <c r="Z1671" s="240">
        <v>0</v>
      </c>
      <c r="AA1671" s="248">
        <v>0</v>
      </c>
      <c r="AB1671" s="93"/>
    </row>
    <row r="1672" spans="1:28" ht="19.5" customHeight="1" x14ac:dyDescent="0.15">
      <c r="A1672" s="194"/>
      <c r="B1672" s="198"/>
      <c r="C1672" s="198"/>
      <c r="D1672" s="198"/>
      <c r="E1672" s="189" t="s">
        <v>150</v>
      </c>
      <c r="F1672" s="240">
        <v>0</v>
      </c>
      <c r="G1672" s="240">
        <v>0</v>
      </c>
      <c r="H1672" s="240">
        <v>0</v>
      </c>
      <c r="I1672" s="240">
        <v>0</v>
      </c>
      <c r="J1672" s="240">
        <v>0</v>
      </c>
      <c r="K1672" s="240">
        <v>0</v>
      </c>
      <c r="L1672" s="240">
        <v>0</v>
      </c>
      <c r="M1672" s="240">
        <v>0</v>
      </c>
      <c r="N1672" s="240">
        <v>0</v>
      </c>
      <c r="O1672" s="240">
        <v>0</v>
      </c>
      <c r="P1672" s="240">
        <v>0</v>
      </c>
      <c r="Q1672" s="240">
        <v>0</v>
      </c>
      <c r="R1672" s="240">
        <v>0</v>
      </c>
      <c r="S1672" s="240">
        <v>0</v>
      </c>
      <c r="T1672" s="240">
        <v>0</v>
      </c>
      <c r="U1672" s="240">
        <v>0</v>
      </c>
      <c r="V1672" s="240">
        <v>0</v>
      </c>
      <c r="W1672" s="240">
        <v>0</v>
      </c>
      <c r="X1672" s="240">
        <v>0</v>
      </c>
      <c r="Y1672" s="240">
        <v>0</v>
      </c>
      <c r="Z1672" s="240">
        <v>0</v>
      </c>
      <c r="AA1672" s="248">
        <v>0</v>
      </c>
      <c r="AB1672" s="93"/>
    </row>
    <row r="1673" spans="1:28" ht="19.5" customHeight="1" x14ac:dyDescent="0.15">
      <c r="A1673" s="194"/>
      <c r="B1673" s="198"/>
      <c r="C1673" s="198" t="s">
        <v>162</v>
      </c>
      <c r="D1673" s="189" t="s">
        <v>163</v>
      </c>
      <c r="E1673" s="189" t="s">
        <v>184</v>
      </c>
      <c r="F1673" s="240">
        <v>46</v>
      </c>
      <c r="G1673" s="240">
        <v>0</v>
      </c>
      <c r="H1673" s="240">
        <v>0</v>
      </c>
      <c r="I1673" s="240">
        <v>0</v>
      </c>
      <c r="J1673" s="240">
        <v>0</v>
      </c>
      <c r="K1673" s="240">
        <v>0</v>
      </c>
      <c r="L1673" s="240">
        <v>0</v>
      </c>
      <c r="M1673" s="240">
        <v>0</v>
      </c>
      <c r="N1673" s="240">
        <v>0</v>
      </c>
      <c r="O1673" s="240">
        <v>0</v>
      </c>
      <c r="P1673" s="240">
        <v>3.49</v>
      </c>
      <c r="Q1673" s="240">
        <v>8.92</v>
      </c>
      <c r="R1673" s="240">
        <v>26.27</v>
      </c>
      <c r="S1673" s="240">
        <v>3.98</v>
      </c>
      <c r="T1673" s="240">
        <v>1.36</v>
      </c>
      <c r="U1673" s="240">
        <v>1.98</v>
      </c>
      <c r="V1673" s="240">
        <v>0</v>
      </c>
      <c r="W1673" s="240">
        <v>0</v>
      </c>
      <c r="X1673" s="240">
        <v>0</v>
      </c>
      <c r="Y1673" s="240">
        <v>0</v>
      </c>
      <c r="Z1673" s="240">
        <v>0</v>
      </c>
      <c r="AA1673" s="248">
        <v>0</v>
      </c>
      <c r="AB1673" s="93"/>
    </row>
    <row r="1674" spans="1:28" ht="19.5" customHeight="1" x14ac:dyDescent="0.15">
      <c r="A1674" s="194"/>
      <c r="B1674" s="198" t="s">
        <v>20</v>
      </c>
      <c r="C1674" s="198"/>
      <c r="D1674" s="198"/>
      <c r="E1674" s="189" t="s">
        <v>150</v>
      </c>
      <c r="F1674" s="240">
        <v>12.406000000000001</v>
      </c>
      <c r="G1674" s="240">
        <v>0</v>
      </c>
      <c r="H1674" s="240">
        <v>0</v>
      </c>
      <c r="I1674" s="240">
        <v>0</v>
      </c>
      <c r="J1674" s="240">
        <v>0</v>
      </c>
      <c r="K1674" s="240">
        <v>0</v>
      </c>
      <c r="L1674" s="240">
        <v>0</v>
      </c>
      <c r="M1674" s="240">
        <v>0</v>
      </c>
      <c r="N1674" s="240">
        <v>0</v>
      </c>
      <c r="O1674" s="240">
        <v>0</v>
      </c>
      <c r="P1674" s="240">
        <v>0.875</v>
      </c>
      <c r="Q1674" s="240">
        <v>2.319</v>
      </c>
      <c r="R1674" s="240">
        <v>7.1060000000000096</v>
      </c>
      <c r="S1674" s="240">
        <v>1.115</v>
      </c>
      <c r="T1674" s="240">
        <v>0.39500000000000002</v>
      </c>
      <c r="U1674" s="240">
        <v>0.59599999999999997</v>
      </c>
      <c r="V1674" s="240">
        <v>0</v>
      </c>
      <c r="W1674" s="240">
        <v>0</v>
      </c>
      <c r="X1674" s="240">
        <v>0</v>
      </c>
      <c r="Y1674" s="240">
        <v>0</v>
      </c>
      <c r="Z1674" s="240">
        <v>0</v>
      </c>
      <c r="AA1674" s="248">
        <v>0</v>
      </c>
      <c r="AB1674" s="93"/>
    </row>
    <row r="1675" spans="1:28" ht="19.5" customHeight="1" x14ac:dyDescent="0.15">
      <c r="A1675" s="194"/>
      <c r="B1675" s="198"/>
      <c r="C1675" s="198"/>
      <c r="D1675" s="189" t="s">
        <v>164</v>
      </c>
      <c r="E1675" s="189" t="s">
        <v>184</v>
      </c>
      <c r="F1675" s="240">
        <v>0</v>
      </c>
      <c r="G1675" s="240">
        <v>0</v>
      </c>
      <c r="H1675" s="240">
        <v>0</v>
      </c>
      <c r="I1675" s="240">
        <v>0</v>
      </c>
      <c r="J1675" s="240">
        <v>0</v>
      </c>
      <c r="K1675" s="240">
        <v>0</v>
      </c>
      <c r="L1675" s="240">
        <v>0</v>
      </c>
      <c r="M1675" s="240">
        <v>0</v>
      </c>
      <c r="N1675" s="240">
        <v>0</v>
      </c>
      <c r="O1675" s="240">
        <v>0</v>
      </c>
      <c r="P1675" s="240">
        <v>0</v>
      </c>
      <c r="Q1675" s="240">
        <v>0</v>
      </c>
      <c r="R1675" s="240">
        <v>0</v>
      </c>
      <c r="S1675" s="240">
        <v>0</v>
      </c>
      <c r="T1675" s="240">
        <v>0</v>
      </c>
      <c r="U1675" s="240">
        <v>0</v>
      </c>
      <c r="V1675" s="240">
        <v>0</v>
      </c>
      <c r="W1675" s="240">
        <v>0</v>
      </c>
      <c r="X1675" s="240">
        <v>0</v>
      </c>
      <c r="Y1675" s="240">
        <v>0</v>
      </c>
      <c r="Z1675" s="240">
        <v>0</v>
      </c>
      <c r="AA1675" s="248">
        <v>0</v>
      </c>
      <c r="AB1675" s="93"/>
    </row>
    <row r="1676" spans="1:28" ht="19.5" customHeight="1" x14ac:dyDescent="0.15">
      <c r="A1676" s="194" t="s">
        <v>227</v>
      </c>
      <c r="B1676" s="198"/>
      <c r="C1676" s="198"/>
      <c r="D1676" s="198"/>
      <c r="E1676" s="189" t="s">
        <v>150</v>
      </c>
      <c r="F1676" s="240">
        <v>0</v>
      </c>
      <c r="G1676" s="240">
        <v>0</v>
      </c>
      <c r="H1676" s="240">
        <v>0</v>
      </c>
      <c r="I1676" s="240">
        <v>0</v>
      </c>
      <c r="J1676" s="240">
        <v>0</v>
      </c>
      <c r="K1676" s="240">
        <v>0</v>
      </c>
      <c r="L1676" s="240">
        <v>0</v>
      </c>
      <c r="M1676" s="240">
        <v>0</v>
      </c>
      <c r="N1676" s="240">
        <v>0</v>
      </c>
      <c r="O1676" s="240">
        <v>0</v>
      </c>
      <c r="P1676" s="240">
        <v>0</v>
      </c>
      <c r="Q1676" s="240">
        <v>0</v>
      </c>
      <c r="R1676" s="240">
        <v>0</v>
      </c>
      <c r="S1676" s="240">
        <v>0</v>
      </c>
      <c r="T1676" s="240">
        <v>0</v>
      </c>
      <c r="U1676" s="240">
        <v>0</v>
      </c>
      <c r="V1676" s="240">
        <v>0</v>
      </c>
      <c r="W1676" s="240">
        <v>0</v>
      </c>
      <c r="X1676" s="240">
        <v>0</v>
      </c>
      <c r="Y1676" s="240">
        <v>0</v>
      </c>
      <c r="Z1676" s="240">
        <v>0</v>
      </c>
      <c r="AA1676" s="248">
        <v>0</v>
      </c>
      <c r="AB1676" s="93"/>
    </row>
    <row r="1677" spans="1:28" ht="19.5" customHeight="1" x14ac:dyDescent="0.15">
      <c r="A1677" s="194"/>
      <c r="B1677" s="197"/>
      <c r="C1677" s="193" t="s">
        <v>165</v>
      </c>
      <c r="D1677" s="188"/>
      <c r="E1677" s="189" t="s">
        <v>184</v>
      </c>
      <c r="F1677" s="240">
        <v>2.15</v>
      </c>
      <c r="G1677" s="240">
        <v>0</v>
      </c>
      <c r="H1677" s="240">
        <v>0</v>
      </c>
      <c r="I1677" s="240">
        <v>2.04</v>
      </c>
      <c r="J1677" s="240">
        <v>0</v>
      </c>
      <c r="K1677" s="240">
        <v>0</v>
      </c>
      <c r="L1677" s="240">
        <v>0</v>
      </c>
      <c r="M1677" s="240">
        <v>0</v>
      </c>
      <c r="N1677" s="240">
        <v>0</v>
      </c>
      <c r="O1677" s="240">
        <v>0</v>
      </c>
      <c r="P1677" s="240">
        <v>0</v>
      </c>
      <c r="Q1677" s="240">
        <v>0</v>
      </c>
      <c r="R1677" s="240">
        <v>0</v>
      </c>
      <c r="S1677" s="240">
        <v>0</v>
      </c>
      <c r="T1677" s="240">
        <v>0.09</v>
      </c>
      <c r="U1677" s="240">
        <v>0</v>
      </c>
      <c r="V1677" s="240">
        <v>0</v>
      </c>
      <c r="W1677" s="240">
        <v>0.02</v>
      </c>
      <c r="X1677" s="240">
        <v>0</v>
      </c>
      <c r="Y1677" s="240">
        <v>0</v>
      </c>
      <c r="Z1677" s="240">
        <v>0</v>
      </c>
      <c r="AA1677" s="248">
        <v>0</v>
      </c>
      <c r="AB1677" s="93"/>
    </row>
    <row r="1678" spans="1:28" ht="19.5" customHeight="1" x14ac:dyDescent="0.15">
      <c r="A1678" s="194"/>
      <c r="B1678" s="197"/>
      <c r="C1678" s="197"/>
      <c r="D1678" s="191"/>
      <c r="E1678" s="189" t="s">
        <v>150</v>
      </c>
      <c r="F1678" s="240">
        <v>6.2E-2</v>
      </c>
      <c r="G1678" s="240">
        <v>0</v>
      </c>
      <c r="H1678" s="240">
        <v>0</v>
      </c>
      <c r="I1678" s="240">
        <v>5.0999999999999997E-2</v>
      </c>
      <c r="J1678" s="240">
        <v>0</v>
      </c>
      <c r="K1678" s="240">
        <v>0</v>
      </c>
      <c r="L1678" s="240">
        <v>0</v>
      </c>
      <c r="M1678" s="240">
        <v>0</v>
      </c>
      <c r="N1678" s="240">
        <v>0</v>
      </c>
      <c r="O1678" s="240">
        <v>0</v>
      </c>
      <c r="P1678" s="240">
        <v>0</v>
      </c>
      <c r="Q1678" s="240">
        <v>0</v>
      </c>
      <c r="R1678" s="240">
        <v>0</v>
      </c>
      <c r="S1678" s="240">
        <v>0</v>
      </c>
      <c r="T1678" s="240">
        <v>8.9999999999999993E-3</v>
      </c>
      <c r="U1678" s="240">
        <v>0</v>
      </c>
      <c r="V1678" s="240">
        <v>0</v>
      </c>
      <c r="W1678" s="240">
        <v>2E-3</v>
      </c>
      <c r="X1678" s="240">
        <v>0</v>
      </c>
      <c r="Y1678" s="240">
        <v>0</v>
      </c>
      <c r="Z1678" s="240">
        <v>0</v>
      </c>
      <c r="AA1678" s="248">
        <v>0</v>
      </c>
      <c r="AB1678" s="93"/>
    </row>
    <row r="1679" spans="1:28" ht="19.5" customHeight="1" x14ac:dyDescent="0.15">
      <c r="A1679" s="194"/>
      <c r="B1679" s="196"/>
      <c r="C1679" s="193" t="s">
        <v>152</v>
      </c>
      <c r="D1679" s="188"/>
      <c r="E1679" s="189" t="s">
        <v>184</v>
      </c>
      <c r="F1679" s="240">
        <v>1452.96</v>
      </c>
      <c r="G1679" s="240">
        <v>11.99</v>
      </c>
      <c r="H1679" s="240">
        <v>1.61</v>
      </c>
      <c r="I1679" s="240">
        <v>3.57</v>
      </c>
      <c r="J1679" s="240">
        <v>0.56999999999999995</v>
      </c>
      <c r="K1679" s="240">
        <v>131.47999999999999</v>
      </c>
      <c r="L1679" s="240">
        <v>6.46</v>
      </c>
      <c r="M1679" s="240">
        <v>24.85</v>
      </c>
      <c r="N1679" s="240">
        <v>17.39</v>
      </c>
      <c r="O1679" s="240">
        <v>43.88</v>
      </c>
      <c r="P1679" s="240">
        <v>35.89</v>
      </c>
      <c r="Q1679" s="240">
        <v>76.27</v>
      </c>
      <c r="R1679" s="240">
        <v>230.84</v>
      </c>
      <c r="S1679" s="240">
        <v>228.58</v>
      </c>
      <c r="T1679" s="240">
        <v>380.76</v>
      </c>
      <c r="U1679" s="240">
        <v>166.23</v>
      </c>
      <c r="V1679" s="240">
        <v>82.04</v>
      </c>
      <c r="W1679" s="240">
        <v>10.55</v>
      </c>
      <c r="X1679" s="240">
        <v>0</v>
      </c>
      <c r="Y1679" s="240">
        <v>0</v>
      </c>
      <c r="Z1679" s="240">
        <v>0</v>
      </c>
      <c r="AA1679" s="248">
        <v>0</v>
      </c>
      <c r="AB1679" s="93"/>
    </row>
    <row r="1680" spans="1:28" ht="19.5" customHeight="1" x14ac:dyDescent="0.15">
      <c r="A1680" s="194"/>
      <c r="B1680" s="197"/>
      <c r="C1680" s="197"/>
      <c r="D1680" s="191"/>
      <c r="E1680" s="189" t="s">
        <v>150</v>
      </c>
      <c r="F1680" s="240">
        <v>197.54300000000001</v>
      </c>
      <c r="G1680" s="240">
        <v>0</v>
      </c>
      <c r="H1680" s="240">
        <v>1.7000000000000001E-2</v>
      </c>
      <c r="I1680" s="240">
        <v>0.09</v>
      </c>
      <c r="J1680" s="240">
        <v>0.03</v>
      </c>
      <c r="K1680" s="240">
        <v>9.2119999999999997</v>
      </c>
      <c r="L1680" s="240">
        <v>0.58199999999999996</v>
      </c>
      <c r="M1680" s="240">
        <v>2.4849999999999999</v>
      </c>
      <c r="N1680" s="240">
        <v>1.915</v>
      </c>
      <c r="O1680" s="240">
        <v>5.3319999999999999</v>
      </c>
      <c r="P1680" s="240">
        <v>4.87</v>
      </c>
      <c r="Q1680" s="240">
        <v>10.742000000000001</v>
      </c>
      <c r="R1680" s="240">
        <v>34.290999999999997</v>
      </c>
      <c r="S1680" s="240">
        <v>33.918999999999997</v>
      </c>
      <c r="T1680" s="240">
        <v>55.858999999999902</v>
      </c>
      <c r="U1680" s="240">
        <v>24.379000000000001</v>
      </c>
      <c r="V1680" s="240">
        <v>12.173</v>
      </c>
      <c r="W1680" s="240">
        <v>1.647</v>
      </c>
      <c r="X1680" s="240">
        <v>0</v>
      </c>
      <c r="Y1680" s="240">
        <v>0</v>
      </c>
      <c r="Z1680" s="240">
        <v>0</v>
      </c>
      <c r="AA1680" s="248">
        <v>0</v>
      </c>
      <c r="AB1680" s="93"/>
    </row>
    <row r="1681" spans="1:28" ht="19.5" customHeight="1" x14ac:dyDescent="0.15">
      <c r="A1681" s="194"/>
      <c r="B1681" s="198" t="s">
        <v>94</v>
      </c>
      <c r="C1681" s="189"/>
      <c r="D1681" s="189" t="s">
        <v>153</v>
      </c>
      <c r="E1681" s="189" t="s">
        <v>184</v>
      </c>
      <c r="F1681" s="240">
        <v>28.73</v>
      </c>
      <c r="G1681" s="240">
        <v>0</v>
      </c>
      <c r="H1681" s="240">
        <v>0</v>
      </c>
      <c r="I1681" s="240">
        <v>0</v>
      </c>
      <c r="J1681" s="240">
        <v>0</v>
      </c>
      <c r="K1681" s="240">
        <v>0</v>
      </c>
      <c r="L1681" s="240">
        <v>0</v>
      </c>
      <c r="M1681" s="240">
        <v>0</v>
      </c>
      <c r="N1681" s="240">
        <v>0</v>
      </c>
      <c r="O1681" s="240">
        <v>1.06</v>
      </c>
      <c r="P1681" s="240">
        <v>2.83</v>
      </c>
      <c r="Q1681" s="240">
        <v>0.84</v>
      </c>
      <c r="R1681" s="240">
        <v>9.3699999999999992</v>
      </c>
      <c r="S1681" s="240">
        <v>8.14</v>
      </c>
      <c r="T1681" s="240">
        <v>2.5099999999999998</v>
      </c>
      <c r="U1681" s="240">
        <v>2.1</v>
      </c>
      <c r="V1681" s="240">
        <v>1.01</v>
      </c>
      <c r="W1681" s="240">
        <v>0.87</v>
      </c>
      <c r="X1681" s="240">
        <v>0</v>
      </c>
      <c r="Y1681" s="240">
        <v>0</v>
      </c>
      <c r="Z1681" s="240">
        <v>0</v>
      </c>
      <c r="AA1681" s="252">
        <v>0</v>
      </c>
      <c r="AB1681" s="93"/>
    </row>
    <row r="1682" spans="1:28" ht="19.5" customHeight="1" x14ac:dyDescent="0.15">
      <c r="A1682" s="194"/>
      <c r="B1682" s="198"/>
      <c r="C1682" s="198" t="s">
        <v>10</v>
      </c>
      <c r="D1682" s="198"/>
      <c r="E1682" s="189" t="s">
        <v>150</v>
      </c>
      <c r="F1682" s="240">
        <v>6.7060000000000004</v>
      </c>
      <c r="G1682" s="240">
        <v>0</v>
      </c>
      <c r="H1682" s="240">
        <v>0</v>
      </c>
      <c r="I1682" s="240">
        <v>0</v>
      </c>
      <c r="J1682" s="240">
        <v>0</v>
      </c>
      <c r="K1682" s="240">
        <v>0</v>
      </c>
      <c r="L1682" s="240">
        <v>0</v>
      </c>
      <c r="M1682" s="240">
        <v>0</v>
      </c>
      <c r="N1682" s="240">
        <v>0</v>
      </c>
      <c r="O1682" s="240">
        <v>0.192</v>
      </c>
      <c r="P1682" s="240">
        <v>0.56499999999999995</v>
      </c>
      <c r="Q1682" s="240">
        <v>0.185</v>
      </c>
      <c r="R1682" s="240">
        <v>2.1560000000000001</v>
      </c>
      <c r="S1682" s="240">
        <v>1.952</v>
      </c>
      <c r="T1682" s="240">
        <v>0.623</v>
      </c>
      <c r="U1682" s="240">
        <v>0.54600000000000004</v>
      </c>
      <c r="V1682" s="240">
        <v>0.26100000000000001</v>
      </c>
      <c r="W1682" s="240">
        <v>0.22600000000000001</v>
      </c>
      <c r="X1682" s="240">
        <v>0</v>
      </c>
      <c r="Y1682" s="240">
        <v>0</v>
      </c>
      <c r="Z1682" s="240">
        <v>0</v>
      </c>
      <c r="AA1682" s="248">
        <v>0</v>
      </c>
      <c r="AB1682" s="93"/>
    </row>
    <row r="1683" spans="1:28" ht="19.5" customHeight="1" x14ac:dyDescent="0.15">
      <c r="A1683" s="194"/>
      <c r="B1683" s="198"/>
      <c r="C1683" s="198"/>
      <c r="D1683" s="189" t="s">
        <v>157</v>
      </c>
      <c r="E1683" s="189" t="s">
        <v>184</v>
      </c>
      <c r="F1683" s="240">
        <v>28.73</v>
      </c>
      <c r="G1683" s="240">
        <v>0</v>
      </c>
      <c r="H1683" s="240">
        <v>0</v>
      </c>
      <c r="I1683" s="240">
        <v>0</v>
      </c>
      <c r="J1683" s="240">
        <v>0</v>
      </c>
      <c r="K1683" s="240">
        <v>0</v>
      </c>
      <c r="L1683" s="240">
        <v>0</v>
      </c>
      <c r="M1683" s="240">
        <v>0</v>
      </c>
      <c r="N1683" s="240">
        <v>0</v>
      </c>
      <c r="O1683" s="240">
        <v>1.06</v>
      </c>
      <c r="P1683" s="240">
        <v>2.83</v>
      </c>
      <c r="Q1683" s="240">
        <v>0.84</v>
      </c>
      <c r="R1683" s="240">
        <v>9.3699999999999992</v>
      </c>
      <c r="S1683" s="240">
        <v>8.14</v>
      </c>
      <c r="T1683" s="240">
        <v>2.5099999999999998</v>
      </c>
      <c r="U1683" s="240">
        <v>2.1</v>
      </c>
      <c r="V1683" s="240">
        <v>1.01</v>
      </c>
      <c r="W1683" s="240">
        <v>0.87</v>
      </c>
      <c r="X1683" s="240">
        <v>0</v>
      </c>
      <c r="Y1683" s="240">
        <v>0</v>
      </c>
      <c r="Z1683" s="240">
        <v>0</v>
      </c>
      <c r="AA1683" s="248">
        <v>0</v>
      </c>
      <c r="AB1683" s="93"/>
    </row>
    <row r="1684" spans="1:28" ht="19.5" customHeight="1" x14ac:dyDescent="0.15">
      <c r="A1684" s="194"/>
      <c r="B1684" s="198"/>
      <c r="C1684" s="198"/>
      <c r="D1684" s="198"/>
      <c r="E1684" s="189" t="s">
        <v>150</v>
      </c>
      <c r="F1684" s="240">
        <v>6.7060000000000004</v>
      </c>
      <c r="G1684" s="240">
        <v>0</v>
      </c>
      <c r="H1684" s="240">
        <v>0</v>
      </c>
      <c r="I1684" s="240">
        <v>0</v>
      </c>
      <c r="J1684" s="240">
        <v>0</v>
      </c>
      <c r="K1684" s="240">
        <v>0</v>
      </c>
      <c r="L1684" s="240">
        <v>0</v>
      </c>
      <c r="M1684" s="240">
        <v>0</v>
      </c>
      <c r="N1684" s="240">
        <v>0</v>
      </c>
      <c r="O1684" s="240">
        <v>0.192</v>
      </c>
      <c r="P1684" s="240">
        <v>0.56499999999999995</v>
      </c>
      <c r="Q1684" s="240">
        <v>0.185</v>
      </c>
      <c r="R1684" s="240">
        <v>2.1560000000000001</v>
      </c>
      <c r="S1684" s="240">
        <v>1.952</v>
      </c>
      <c r="T1684" s="240">
        <v>0.623</v>
      </c>
      <c r="U1684" s="240">
        <v>0.54600000000000004</v>
      </c>
      <c r="V1684" s="240">
        <v>0.26100000000000001</v>
      </c>
      <c r="W1684" s="240">
        <v>0.22600000000000001</v>
      </c>
      <c r="X1684" s="240">
        <v>0</v>
      </c>
      <c r="Y1684" s="240">
        <v>0</v>
      </c>
      <c r="Z1684" s="240">
        <v>0</v>
      </c>
      <c r="AA1684" s="248">
        <v>0</v>
      </c>
      <c r="AB1684" s="93"/>
    </row>
    <row r="1685" spans="1:28" ht="19.5" customHeight="1" x14ac:dyDescent="0.15">
      <c r="A1685" s="194"/>
      <c r="B1685" s="198" t="s">
        <v>65</v>
      </c>
      <c r="C1685" s="198" t="s">
        <v>159</v>
      </c>
      <c r="D1685" s="189" t="s">
        <v>160</v>
      </c>
      <c r="E1685" s="189" t="s">
        <v>184</v>
      </c>
      <c r="F1685" s="240">
        <v>0</v>
      </c>
      <c r="G1685" s="240">
        <v>0</v>
      </c>
      <c r="H1685" s="240">
        <v>0</v>
      </c>
      <c r="I1685" s="240">
        <v>0</v>
      </c>
      <c r="J1685" s="240">
        <v>0</v>
      </c>
      <c r="K1685" s="240">
        <v>0</v>
      </c>
      <c r="L1685" s="240">
        <v>0</v>
      </c>
      <c r="M1685" s="240">
        <v>0</v>
      </c>
      <c r="N1685" s="240">
        <v>0</v>
      </c>
      <c r="O1685" s="240">
        <v>0</v>
      </c>
      <c r="P1685" s="240">
        <v>0</v>
      </c>
      <c r="Q1685" s="240">
        <v>0</v>
      </c>
      <c r="R1685" s="240">
        <v>0</v>
      </c>
      <c r="S1685" s="240">
        <v>0</v>
      </c>
      <c r="T1685" s="240">
        <v>0</v>
      </c>
      <c r="U1685" s="240">
        <v>0</v>
      </c>
      <c r="V1685" s="240">
        <v>0</v>
      </c>
      <c r="W1685" s="240">
        <v>0</v>
      </c>
      <c r="X1685" s="240">
        <v>0</v>
      </c>
      <c r="Y1685" s="240">
        <v>0</v>
      </c>
      <c r="Z1685" s="240">
        <v>0</v>
      </c>
      <c r="AA1685" s="248">
        <v>0</v>
      </c>
      <c r="AB1685" s="93"/>
    </row>
    <row r="1686" spans="1:28" ht="19.5" customHeight="1" x14ac:dyDescent="0.15">
      <c r="A1686" s="194"/>
      <c r="B1686" s="198"/>
      <c r="C1686" s="198"/>
      <c r="D1686" s="198"/>
      <c r="E1686" s="189" t="s">
        <v>150</v>
      </c>
      <c r="F1686" s="240">
        <v>0</v>
      </c>
      <c r="G1686" s="240">
        <v>0</v>
      </c>
      <c r="H1686" s="240">
        <v>0</v>
      </c>
      <c r="I1686" s="240">
        <v>0</v>
      </c>
      <c r="J1686" s="240">
        <v>0</v>
      </c>
      <c r="K1686" s="240">
        <v>0</v>
      </c>
      <c r="L1686" s="240">
        <v>0</v>
      </c>
      <c r="M1686" s="240">
        <v>0</v>
      </c>
      <c r="N1686" s="240">
        <v>0</v>
      </c>
      <c r="O1686" s="240">
        <v>0</v>
      </c>
      <c r="P1686" s="240">
        <v>0</v>
      </c>
      <c r="Q1686" s="240">
        <v>0</v>
      </c>
      <c r="R1686" s="240">
        <v>0</v>
      </c>
      <c r="S1686" s="240">
        <v>0</v>
      </c>
      <c r="T1686" s="240">
        <v>0</v>
      </c>
      <c r="U1686" s="240">
        <v>0</v>
      </c>
      <c r="V1686" s="240">
        <v>0</v>
      </c>
      <c r="W1686" s="240">
        <v>0</v>
      </c>
      <c r="X1686" s="240">
        <v>0</v>
      </c>
      <c r="Y1686" s="240">
        <v>0</v>
      </c>
      <c r="Z1686" s="240">
        <v>0</v>
      </c>
      <c r="AA1686" s="248">
        <v>0</v>
      </c>
      <c r="AB1686" s="93"/>
    </row>
    <row r="1687" spans="1:28" ht="19.5" customHeight="1" x14ac:dyDescent="0.15">
      <c r="A1687" s="194" t="s">
        <v>85</v>
      </c>
      <c r="B1687" s="198"/>
      <c r="C1687" s="198"/>
      <c r="D1687" s="189" t="s">
        <v>166</v>
      </c>
      <c r="E1687" s="189" t="s">
        <v>184</v>
      </c>
      <c r="F1687" s="240">
        <v>0</v>
      </c>
      <c r="G1687" s="240">
        <v>0</v>
      </c>
      <c r="H1687" s="240">
        <v>0</v>
      </c>
      <c r="I1687" s="240">
        <v>0</v>
      </c>
      <c r="J1687" s="240">
        <v>0</v>
      </c>
      <c r="K1687" s="240">
        <v>0</v>
      </c>
      <c r="L1687" s="240">
        <v>0</v>
      </c>
      <c r="M1687" s="240">
        <v>0</v>
      </c>
      <c r="N1687" s="240">
        <v>0</v>
      </c>
      <c r="O1687" s="240">
        <v>0</v>
      </c>
      <c r="P1687" s="240">
        <v>0</v>
      </c>
      <c r="Q1687" s="240">
        <v>0</v>
      </c>
      <c r="R1687" s="240">
        <v>0</v>
      </c>
      <c r="S1687" s="240">
        <v>0</v>
      </c>
      <c r="T1687" s="240">
        <v>0</v>
      </c>
      <c r="U1687" s="240">
        <v>0</v>
      </c>
      <c r="V1687" s="240">
        <v>0</v>
      </c>
      <c r="W1687" s="240">
        <v>0</v>
      </c>
      <c r="X1687" s="240">
        <v>0</v>
      </c>
      <c r="Y1687" s="240">
        <v>0</v>
      </c>
      <c r="Z1687" s="240">
        <v>0</v>
      </c>
      <c r="AA1687" s="248">
        <v>0</v>
      </c>
      <c r="AB1687" s="93"/>
    </row>
    <row r="1688" spans="1:28" ht="19.5" customHeight="1" x14ac:dyDescent="0.15">
      <c r="A1688" s="194"/>
      <c r="B1688" s="198"/>
      <c r="C1688" s="198" t="s">
        <v>162</v>
      </c>
      <c r="D1688" s="198"/>
      <c r="E1688" s="189" t="s">
        <v>150</v>
      </c>
      <c r="F1688" s="240">
        <v>0</v>
      </c>
      <c r="G1688" s="240">
        <v>0</v>
      </c>
      <c r="H1688" s="240">
        <v>0</v>
      </c>
      <c r="I1688" s="240">
        <v>0</v>
      </c>
      <c r="J1688" s="240">
        <v>0</v>
      </c>
      <c r="K1688" s="240">
        <v>0</v>
      </c>
      <c r="L1688" s="240">
        <v>0</v>
      </c>
      <c r="M1688" s="240">
        <v>0</v>
      </c>
      <c r="N1688" s="240">
        <v>0</v>
      </c>
      <c r="O1688" s="240">
        <v>0</v>
      </c>
      <c r="P1688" s="240">
        <v>0</v>
      </c>
      <c r="Q1688" s="240">
        <v>0</v>
      </c>
      <c r="R1688" s="240">
        <v>0</v>
      </c>
      <c r="S1688" s="240">
        <v>0</v>
      </c>
      <c r="T1688" s="240">
        <v>0</v>
      </c>
      <c r="U1688" s="240">
        <v>0</v>
      </c>
      <c r="V1688" s="240">
        <v>0</v>
      </c>
      <c r="W1688" s="240">
        <v>0</v>
      </c>
      <c r="X1688" s="240">
        <v>0</v>
      </c>
      <c r="Y1688" s="240">
        <v>0</v>
      </c>
      <c r="Z1688" s="240">
        <v>0</v>
      </c>
      <c r="AA1688" s="248">
        <v>0</v>
      </c>
      <c r="AB1688" s="93"/>
    </row>
    <row r="1689" spans="1:28" ht="19.5" customHeight="1" x14ac:dyDescent="0.15">
      <c r="A1689" s="194"/>
      <c r="B1689" s="198" t="s">
        <v>20</v>
      </c>
      <c r="C1689" s="198"/>
      <c r="D1689" s="189" t="s">
        <v>164</v>
      </c>
      <c r="E1689" s="189" t="s">
        <v>184</v>
      </c>
      <c r="F1689" s="240">
        <v>0</v>
      </c>
      <c r="G1689" s="240">
        <v>0</v>
      </c>
      <c r="H1689" s="240">
        <v>0</v>
      </c>
      <c r="I1689" s="240">
        <v>0</v>
      </c>
      <c r="J1689" s="240">
        <v>0</v>
      </c>
      <c r="K1689" s="240">
        <v>0</v>
      </c>
      <c r="L1689" s="240">
        <v>0</v>
      </c>
      <c r="M1689" s="240">
        <v>0</v>
      </c>
      <c r="N1689" s="240">
        <v>0</v>
      </c>
      <c r="O1689" s="240">
        <v>0</v>
      </c>
      <c r="P1689" s="240">
        <v>0</v>
      </c>
      <c r="Q1689" s="240">
        <v>0</v>
      </c>
      <c r="R1689" s="240">
        <v>0</v>
      </c>
      <c r="S1689" s="240">
        <v>0</v>
      </c>
      <c r="T1689" s="240">
        <v>0</v>
      </c>
      <c r="U1689" s="240">
        <v>0</v>
      </c>
      <c r="V1689" s="240">
        <v>0</v>
      </c>
      <c r="W1689" s="240">
        <v>0</v>
      </c>
      <c r="X1689" s="240">
        <v>0</v>
      </c>
      <c r="Y1689" s="240">
        <v>0</v>
      </c>
      <c r="Z1689" s="240">
        <v>0</v>
      </c>
      <c r="AA1689" s="248">
        <v>0</v>
      </c>
      <c r="AB1689" s="93"/>
    </row>
    <row r="1690" spans="1:28" ht="19.5" customHeight="1" x14ac:dyDescent="0.15">
      <c r="A1690" s="194"/>
      <c r="B1690" s="198"/>
      <c r="C1690" s="198"/>
      <c r="D1690" s="198"/>
      <c r="E1690" s="189" t="s">
        <v>150</v>
      </c>
      <c r="F1690" s="240">
        <v>0</v>
      </c>
      <c r="G1690" s="240">
        <v>0</v>
      </c>
      <c r="H1690" s="240">
        <v>0</v>
      </c>
      <c r="I1690" s="240">
        <v>0</v>
      </c>
      <c r="J1690" s="240">
        <v>0</v>
      </c>
      <c r="K1690" s="240">
        <v>0</v>
      </c>
      <c r="L1690" s="240">
        <v>0</v>
      </c>
      <c r="M1690" s="240">
        <v>0</v>
      </c>
      <c r="N1690" s="240">
        <v>0</v>
      </c>
      <c r="O1690" s="240">
        <v>0</v>
      </c>
      <c r="P1690" s="240">
        <v>0</v>
      </c>
      <c r="Q1690" s="240">
        <v>0</v>
      </c>
      <c r="R1690" s="240">
        <v>0</v>
      </c>
      <c r="S1690" s="240">
        <v>0</v>
      </c>
      <c r="T1690" s="240">
        <v>0</v>
      </c>
      <c r="U1690" s="240">
        <v>0</v>
      </c>
      <c r="V1690" s="240">
        <v>0</v>
      </c>
      <c r="W1690" s="240">
        <v>0</v>
      </c>
      <c r="X1690" s="240">
        <v>0</v>
      </c>
      <c r="Y1690" s="240">
        <v>0</v>
      </c>
      <c r="Z1690" s="240">
        <v>0</v>
      </c>
      <c r="AA1690" s="248">
        <v>0</v>
      </c>
      <c r="AB1690" s="93"/>
    </row>
    <row r="1691" spans="1:28" ht="19.5" customHeight="1" x14ac:dyDescent="0.15">
      <c r="A1691" s="194"/>
      <c r="B1691" s="197"/>
      <c r="C1691" s="193" t="s">
        <v>165</v>
      </c>
      <c r="D1691" s="188"/>
      <c r="E1691" s="189" t="s">
        <v>184</v>
      </c>
      <c r="F1691" s="240">
        <v>1424.23</v>
      </c>
      <c r="G1691" s="240">
        <v>11.99</v>
      </c>
      <c r="H1691" s="240">
        <v>1.61</v>
      </c>
      <c r="I1691" s="240">
        <v>3.57</v>
      </c>
      <c r="J1691" s="240">
        <v>0.56999999999999995</v>
      </c>
      <c r="K1691" s="240">
        <v>131.47999999999999</v>
      </c>
      <c r="L1691" s="240">
        <v>6.46</v>
      </c>
      <c r="M1691" s="240">
        <v>24.85</v>
      </c>
      <c r="N1691" s="240">
        <v>17.39</v>
      </c>
      <c r="O1691" s="240">
        <v>42.82</v>
      </c>
      <c r="P1691" s="240">
        <v>33.06</v>
      </c>
      <c r="Q1691" s="240">
        <v>75.430000000000007</v>
      </c>
      <c r="R1691" s="240">
        <v>221.47</v>
      </c>
      <c r="S1691" s="240">
        <v>220.44</v>
      </c>
      <c r="T1691" s="240">
        <v>378.25</v>
      </c>
      <c r="U1691" s="240">
        <v>164.13</v>
      </c>
      <c r="V1691" s="240">
        <v>81.03</v>
      </c>
      <c r="W1691" s="240">
        <v>9.68</v>
      </c>
      <c r="X1691" s="240">
        <v>0</v>
      </c>
      <c r="Y1691" s="240">
        <v>0</v>
      </c>
      <c r="Z1691" s="240">
        <v>0</v>
      </c>
      <c r="AA1691" s="248">
        <v>0</v>
      </c>
      <c r="AB1691" s="93"/>
    </row>
    <row r="1692" spans="1:28" ht="19.5" customHeight="1" thickBot="1" x14ac:dyDescent="0.2">
      <c r="A1692" s="199"/>
      <c r="B1692" s="200"/>
      <c r="C1692" s="200"/>
      <c r="D1692" s="201"/>
      <c r="E1692" s="202" t="s">
        <v>150</v>
      </c>
      <c r="F1692" s="240">
        <v>190.83699999999999</v>
      </c>
      <c r="G1692" s="251">
        <v>0</v>
      </c>
      <c r="H1692" s="250">
        <v>1.7000000000000001E-2</v>
      </c>
      <c r="I1692" s="250">
        <v>0.09</v>
      </c>
      <c r="J1692" s="250">
        <v>0.03</v>
      </c>
      <c r="K1692" s="250">
        <v>9.2119999999999997</v>
      </c>
      <c r="L1692" s="250">
        <v>0.58199999999999996</v>
      </c>
      <c r="M1692" s="250">
        <v>2.4849999999999999</v>
      </c>
      <c r="N1692" s="250">
        <v>1.915</v>
      </c>
      <c r="O1692" s="250">
        <v>5.14</v>
      </c>
      <c r="P1692" s="250">
        <v>4.3049999999999997</v>
      </c>
      <c r="Q1692" s="250">
        <v>10.557</v>
      </c>
      <c r="R1692" s="250">
        <v>32.134999999999998</v>
      </c>
      <c r="S1692" s="250">
        <v>31.966999999999999</v>
      </c>
      <c r="T1692" s="250">
        <v>55.235999999999898</v>
      </c>
      <c r="U1692" s="250">
        <v>23.832999999999998</v>
      </c>
      <c r="V1692" s="250">
        <v>11.912000000000001</v>
      </c>
      <c r="W1692" s="250">
        <v>1.421</v>
      </c>
      <c r="X1692" s="250">
        <v>0</v>
      </c>
      <c r="Y1692" s="250">
        <v>0</v>
      </c>
      <c r="Z1692" s="250">
        <v>0</v>
      </c>
      <c r="AA1692" s="249">
        <v>0</v>
      </c>
      <c r="AB1692" s="93"/>
    </row>
    <row r="1693" spans="1:28" ht="19.5" customHeight="1" x14ac:dyDescent="0.15">
      <c r="A1693" s="391" t="s">
        <v>119</v>
      </c>
      <c r="B1693" s="394" t="s">
        <v>120</v>
      </c>
      <c r="C1693" s="395"/>
      <c r="D1693" s="396"/>
      <c r="E1693" s="198" t="s">
        <v>184</v>
      </c>
      <c r="F1693" s="248">
        <v>13.33</v>
      </c>
    </row>
    <row r="1694" spans="1:28" ht="19.5" customHeight="1" x14ac:dyDescent="0.15">
      <c r="A1694" s="392"/>
      <c r="B1694" s="397" t="s">
        <v>206</v>
      </c>
      <c r="C1694" s="398"/>
      <c r="D1694" s="399"/>
      <c r="E1694" s="189" t="s">
        <v>184</v>
      </c>
      <c r="F1694" s="248">
        <v>4.24</v>
      </c>
    </row>
    <row r="1695" spans="1:28" ht="19.5" customHeight="1" x14ac:dyDescent="0.15">
      <c r="A1695" s="393"/>
      <c r="B1695" s="397" t="s">
        <v>207</v>
      </c>
      <c r="C1695" s="398"/>
      <c r="D1695" s="399"/>
      <c r="E1695" s="189" t="s">
        <v>184</v>
      </c>
      <c r="F1695" s="248">
        <v>9.09</v>
      </c>
    </row>
    <row r="1696" spans="1:28" ht="19.5" customHeight="1" thickBot="1" x14ac:dyDescent="0.2">
      <c r="A1696" s="400" t="s">
        <v>205</v>
      </c>
      <c r="B1696" s="401"/>
      <c r="C1696" s="401"/>
      <c r="D1696" s="402"/>
      <c r="E1696" s="203" t="s">
        <v>184</v>
      </c>
      <c r="F1696" s="247">
        <v>0</v>
      </c>
    </row>
    <row r="1698" spans="1:28" ht="19.5" customHeight="1" x14ac:dyDescent="0.15">
      <c r="A1698" s="88" t="s">
        <v>387</v>
      </c>
      <c r="F1698" s="261" t="s">
        <v>505</v>
      </c>
    </row>
    <row r="1699" spans="1:28" ht="19.5" customHeight="1" thickBot="1" x14ac:dyDescent="0.2">
      <c r="A1699" s="388" t="s">
        <v>28</v>
      </c>
      <c r="B1699" s="390"/>
      <c r="C1699" s="390"/>
      <c r="D1699" s="390"/>
      <c r="E1699" s="390"/>
      <c r="F1699" s="390"/>
      <c r="G1699" s="390"/>
      <c r="H1699" s="390"/>
      <c r="I1699" s="390"/>
      <c r="J1699" s="390"/>
      <c r="K1699" s="390"/>
      <c r="L1699" s="390"/>
      <c r="M1699" s="390"/>
      <c r="N1699" s="390"/>
      <c r="O1699" s="390"/>
      <c r="P1699" s="390"/>
      <c r="Q1699" s="390"/>
      <c r="R1699" s="390"/>
      <c r="S1699" s="390"/>
      <c r="T1699" s="390"/>
      <c r="U1699" s="390"/>
      <c r="V1699" s="390"/>
      <c r="W1699" s="390"/>
      <c r="X1699" s="390"/>
      <c r="Y1699" s="390"/>
      <c r="Z1699" s="390"/>
      <c r="AA1699" s="390"/>
    </row>
    <row r="1700" spans="1:28" ht="19.5" customHeight="1" x14ac:dyDescent="0.15">
      <c r="A1700" s="185" t="s">
        <v>180</v>
      </c>
      <c r="B1700" s="186"/>
      <c r="C1700" s="186"/>
      <c r="D1700" s="186"/>
      <c r="E1700" s="186"/>
      <c r="F1700" s="90" t="s">
        <v>181</v>
      </c>
      <c r="G1700" s="91"/>
      <c r="H1700" s="91"/>
      <c r="I1700" s="91"/>
      <c r="J1700" s="91"/>
      <c r="K1700" s="91"/>
      <c r="L1700" s="91"/>
      <c r="M1700" s="91"/>
      <c r="N1700" s="91"/>
      <c r="O1700" s="91"/>
      <c r="P1700" s="91"/>
      <c r="Q1700" s="260"/>
      <c r="R1700" s="92"/>
      <c r="S1700" s="91"/>
      <c r="T1700" s="91"/>
      <c r="U1700" s="91"/>
      <c r="V1700" s="91"/>
      <c r="W1700" s="91"/>
      <c r="X1700" s="91"/>
      <c r="Y1700" s="91"/>
      <c r="Z1700" s="91"/>
      <c r="AA1700" s="259" t="s">
        <v>182</v>
      </c>
      <c r="AB1700" s="93"/>
    </row>
    <row r="1701" spans="1:28" ht="19.5" customHeight="1" x14ac:dyDescent="0.15">
      <c r="A1701" s="187" t="s">
        <v>183</v>
      </c>
      <c r="B1701" s="188"/>
      <c r="C1701" s="188"/>
      <c r="D1701" s="188"/>
      <c r="E1701" s="189" t="s">
        <v>184</v>
      </c>
      <c r="F1701" s="240">
        <v>5250.16</v>
      </c>
      <c r="G1701" s="256" t="s">
        <v>185</v>
      </c>
      <c r="H1701" s="256" t="s">
        <v>186</v>
      </c>
      <c r="I1701" s="256" t="s">
        <v>187</v>
      </c>
      <c r="J1701" s="256" t="s">
        <v>188</v>
      </c>
      <c r="K1701" s="256" t="s">
        <v>228</v>
      </c>
      <c r="L1701" s="256" t="s">
        <v>229</v>
      </c>
      <c r="M1701" s="256" t="s">
        <v>230</v>
      </c>
      <c r="N1701" s="256" t="s">
        <v>231</v>
      </c>
      <c r="O1701" s="256" t="s">
        <v>232</v>
      </c>
      <c r="P1701" s="256" t="s">
        <v>233</v>
      </c>
      <c r="Q1701" s="258" t="s">
        <v>234</v>
      </c>
      <c r="R1701" s="257" t="s">
        <v>235</v>
      </c>
      <c r="S1701" s="256" t="s">
        <v>236</v>
      </c>
      <c r="T1701" s="256" t="s">
        <v>237</v>
      </c>
      <c r="U1701" s="256" t="s">
        <v>238</v>
      </c>
      <c r="V1701" s="256" t="s">
        <v>239</v>
      </c>
      <c r="W1701" s="256" t="s">
        <v>42</v>
      </c>
      <c r="X1701" s="256" t="s">
        <v>147</v>
      </c>
      <c r="Y1701" s="256" t="s">
        <v>148</v>
      </c>
      <c r="Z1701" s="256" t="s">
        <v>149</v>
      </c>
      <c r="AA1701" s="253"/>
      <c r="AB1701" s="93"/>
    </row>
    <row r="1702" spans="1:28" ht="19.5" customHeight="1" x14ac:dyDescent="0.15">
      <c r="A1702" s="190"/>
      <c r="B1702" s="191"/>
      <c r="C1702" s="191"/>
      <c r="D1702" s="191"/>
      <c r="E1702" s="189" t="s">
        <v>150</v>
      </c>
      <c r="F1702" s="240">
        <v>1453.3140000000001</v>
      </c>
      <c r="G1702" s="254"/>
      <c r="H1702" s="254"/>
      <c r="I1702" s="254"/>
      <c r="J1702" s="254"/>
      <c r="K1702" s="254"/>
      <c r="L1702" s="254"/>
      <c r="M1702" s="254"/>
      <c r="N1702" s="254"/>
      <c r="O1702" s="254"/>
      <c r="P1702" s="254"/>
      <c r="Q1702" s="255"/>
      <c r="R1702" s="94"/>
      <c r="S1702" s="254"/>
      <c r="T1702" s="254"/>
      <c r="U1702" s="254"/>
      <c r="V1702" s="254"/>
      <c r="W1702" s="254"/>
      <c r="X1702" s="254"/>
      <c r="Y1702" s="254"/>
      <c r="Z1702" s="254"/>
      <c r="AA1702" s="253" t="s">
        <v>151</v>
      </c>
      <c r="AB1702" s="93"/>
    </row>
    <row r="1703" spans="1:28" ht="19.5" customHeight="1" x14ac:dyDescent="0.15">
      <c r="A1703" s="192"/>
      <c r="B1703" s="193" t="s">
        <v>152</v>
      </c>
      <c r="C1703" s="188"/>
      <c r="D1703" s="188"/>
      <c r="E1703" s="189" t="s">
        <v>184</v>
      </c>
      <c r="F1703" s="240">
        <v>5152.2299999999996</v>
      </c>
      <c r="G1703" s="240">
        <v>22.76</v>
      </c>
      <c r="H1703" s="240">
        <v>18.05</v>
      </c>
      <c r="I1703" s="240">
        <v>21.21</v>
      </c>
      <c r="J1703" s="240">
        <v>20.440000000000001</v>
      </c>
      <c r="K1703" s="240">
        <v>75.31</v>
      </c>
      <c r="L1703" s="240">
        <v>235.54</v>
      </c>
      <c r="M1703" s="240">
        <v>137</v>
      </c>
      <c r="N1703" s="240">
        <v>130.55000000000001</v>
      </c>
      <c r="O1703" s="240">
        <v>159.63</v>
      </c>
      <c r="P1703" s="240">
        <v>475.6</v>
      </c>
      <c r="Q1703" s="240">
        <v>667.33</v>
      </c>
      <c r="R1703" s="240">
        <v>635.37</v>
      </c>
      <c r="S1703" s="240">
        <v>483.68</v>
      </c>
      <c r="T1703" s="240">
        <v>657.54</v>
      </c>
      <c r="U1703" s="240">
        <v>635.03</v>
      </c>
      <c r="V1703" s="240">
        <v>365.21</v>
      </c>
      <c r="W1703" s="240">
        <v>260.58</v>
      </c>
      <c r="X1703" s="240">
        <v>108.47</v>
      </c>
      <c r="Y1703" s="240">
        <v>11.33</v>
      </c>
      <c r="Z1703" s="240">
        <v>24.82</v>
      </c>
      <c r="AA1703" s="248">
        <v>6.78</v>
      </c>
      <c r="AB1703" s="93"/>
    </row>
    <row r="1704" spans="1:28" ht="19.5" customHeight="1" x14ac:dyDescent="0.15">
      <c r="A1704" s="194"/>
      <c r="B1704" s="195"/>
      <c r="C1704" s="191"/>
      <c r="D1704" s="191"/>
      <c r="E1704" s="189" t="s">
        <v>150</v>
      </c>
      <c r="F1704" s="240">
        <v>1453.3140000000001</v>
      </c>
      <c r="G1704" s="240">
        <v>0</v>
      </c>
      <c r="H1704" s="240">
        <v>0.16300000000000001</v>
      </c>
      <c r="I1704" s="240">
        <v>0.79800000000000004</v>
      </c>
      <c r="J1704" s="240">
        <v>1.4730000000000001</v>
      </c>
      <c r="K1704" s="240">
        <v>8.8369999999999997</v>
      </c>
      <c r="L1704" s="240">
        <v>46.957000000000001</v>
      </c>
      <c r="M1704" s="240">
        <v>31.387</v>
      </c>
      <c r="N1704" s="240">
        <v>33.165999999999997</v>
      </c>
      <c r="O1704" s="240">
        <v>50.475000000000001</v>
      </c>
      <c r="P1704" s="240">
        <v>155.898</v>
      </c>
      <c r="Q1704" s="240">
        <v>238.81299999999999</v>
      </c>
      <c r="R1704" s="240">
        <v>205.376</v>
      </c>
      <c r="S1704" s="240">
        <v>141.90600000000001</v>
      </c>
      <c r="T1704" s="240">
        <v>181.792</v>
      </c>
      <c r="U1704" s="240">
        <v>159.17699999999999</v>
      </c>
      <c r="V1704" s="240">
        <v>86.503</v>
      </c>
      <c r="W1704" s="240">
        <v>66.48</v>
      </c>
      <c r="X1704" s="240">
        <v>26.922000000000001</v>
      </c>
      <c r="Y1704" s="240">
        <v>4.6440000000000001</v>
      </c>
      <c r="Z1704" s="240">
        <v>10.185</v>
      </c>
      <c r="AA1704" s="248">
        <v>2.3620000000000001</v>
      </c>
      <c r="AB1704" s="93"/>
    </row>
    <row r="1705" spans="1:28" ht="19.5" customHeight="1" x14ac:dyDescent="0.15">
      <c r="A1705" s="194"/>
      <c r="B1705" s="196"/>
      <c r="C1705" s="193" t="s">
        <v>152</v>
      </c>
      <c r="D1705" s="188"/>
      <c r="E1705" s="189" t="s">
        <v>184</v>
      </c>
      <c r="F1705" s="240">
        <v>3512.35</v>
      </c>
      <c r="G1705" s="240">
        <v>3.61</v>
      </c>
      <c r="H1705" s="240">
        <v>2.2200000000000002</v>
      </c>
      <c r="I1705" s="240">
        <v>16.89</v>
      </c>
      <c r="J1705" s="240">
        <v>9.02</v>
      </c>
      <c r="K1705" s="240">
        <v>37.51</v>
      </c>
      <c r="L1705" s="240">
        <v>227.8</v>
      </c>
      <c r="M1705" s="240">
        <v>119.88</v>
      </c>
      <c r="N1705" s="240">
        <v>104.45</v>
      </c>
      <c r="O1705" s="240">
        <v>157.54</v>
      </c>
      <c r="P1705" s="240">
        <v>464.9</v>
      </c>
      <c r="Q1705" s="240">
        <v>636.21</v>
      </c>
      <c r="R1705" s="240">
        <v>512.52</v>
      </c>
      <c r="S1705" s="240">
        <v>316.81</v>
      </c>
      <c r="T1705" s="240">
        <v>345.88</v>
      </c>
      <c r="U1705" s="240">
        <v>245.67</v>
      </c>
      <c r="V1705" s="240">
        <v>118.99</v>
      </c>
      <c r="W1705" s="240">
        <v>107.29</v>
      </c>
      <c r="X1705" s="240">
        <v>42.23</v>
      </c>
      <c r="Y1705" s="240">
        <v>11.33</v>
      </c>
      <c r="Z1705" s="240">
        <v>24.82</v>
      </c>
      <c r="AA1705" s="248">
        <v>6.78</v>
      </c>
      <c r="AB1705" s="93"/>
    </row>
    <row r="1706" spans="1:28" ht="19.5" customHeight="1" x14ac:dyDescent="0.15">
      <c r="A1706" s="194"/>
      <c r="B1706" s="197"/>
      <c r="C1706" s="197"/>
      <c r="D1706" s="191"/>
      <c r="E1706" s="189" t="s">
        <v>150</v>
      </c>
      <c r="F1706" s="240">
        <v>1215.367</v>
      </c>
      <c r="G1706" s="240">
        <v>0</v>
      </c>
      <c r="H1706" s="240">
        <v>3.0000000000000001E-3</v>
      </c>
      <c r="I1706" s="240">
        <v>0.69</v>
      </c>
      <c r="J1706" s="240">
        <v>0.89300000000000002</v>
      </c>
      <c r="K1706" s="240">
        <v>6.1829999999999998</v>
      </c>
      <c r="L1706" s="240">
        <v>46.259</v>
      </c>
      <c r="M1706" s="240">
        <v>29.675000000000001</v>
      </c>
      <c r="N1706" s="240">
        <v>30.251999999999999</v>
      </c>
      <c r="O1706" s="240">
        <v>50.225000000000001</v>
      </c>
      <c r="P1706" s="240">
        <v>154.601</v>
      </c>
      <c r="Q1706" s="240">
        <v>234.50800000000001</v>
      </c>
      <c r="R1706" s="240">
        <v>186.64400000000001</v>
      </c>
      <c r="S1706" s="240">
        <v>118.12</v>
      </c>
      <c r="T1706" s="240">
        <v>132.858</v>
      </c>
      <c r="U1706" s="240">
        <v>98.897999999999996</v>
      </c>
      <c r="V1706" s="240">
        <v>47.37</v>
      </c>
      <c r="W1706" s="240">
        <v>43.814999999999998</v>
      </c>
      <c r="X1706" s="240">
        <v>17.181999999999999</v>
      </c>
      <c r="Y1706" s="240">
        <v>4.6440000000000001</v>
      </c>
      <c r="Z1706" s="240">
        <v>10.185</v>
      </c>
      <c r="AA1706" s="248">
        <v>2.3620000000000001</v>
      </c>
      <c r="AB1706" s="93"/>
    </row>
    <row r="1707" spans="1:28" ht="19.5" customHeight="1" x14ac:dyDescent="0.15">
      <c r="A1707" s="194"/>
      <c r="B1707" s="198"/>
      <c r="C1707" s="189"/>
      <c r="D1707" s="189" t="s">
        <v>153</v>
      </c>
      <c r="E1707" s="189" t="s">
        <v>184</v>
      </c>
      <c r="F1707" s="240">
        <v>3491.76</v>
      </c>
      <c r="G1707" s="240">
        <v>3.61</v>
      </c>
      <c r="H1707" s="240">
        <v>1.97</v>
      </c>
      <c r="I1707" s="240">
        <v>16.89</v>
      </c>
      <c r="J1707" s="240">
        <v>8.82</v>
      </c>
      <c r="K1707" s="240">
        <v>36.299999999999997</v>
      </c>
      <c r="L1707" s="240">
        <v>214.53</v>
      </c>
      <c r="M1707" s="240">
        <v>119.09</v>
      </c>
      <c r="N1707" s="240">
        <v>104.09</v>
      </c>
      <c r="O1707" s="240">
        <v>155.88</v>
      </c>
      <c r="P1707" s="240">
        <v>464.75</v>
      </c>
      <c r="Q1707" s="240">
        <v>634.86</v>
      </c>
      <c r="R1707" s="240">
        <v>511.8</v>
      </c>
      <c r="S1707" s="240">
        <v>316.31</v>
      </c>
      <c r="T1707" s="240">
        <v>345.88</v>
      </c>
      <c r="U1707" s="240">
        <v>245.54</v>
      </c>
      <c r="V1707" s="240">
        <v>118.99</v>
      </c>
      <c r="W1707" s="240">
        <v>107.29</v>
      </c>
      <c r="X1707" s="240">
        <v>42.23</v>
      </c>
      <c r="Y1707" s="240">
        <v>11.33</v>
      </c>
      <c r="Z1707" s="240">
        <v>24.82</v>
      </c>
      <c r="AA1707" s="248">
        <v>6.78</v>
      </c>
      <c r="AB1707" s="93"/>
    </row>
    <row r="1708" spans="1:28" ht="19.5" customHeight="1" x14ac:dyDescent="0.15">
      <c r="A1708" s="194"/>
      <c r="B1708" s="198" t="s">
        <v>154</v>
      </c>
      <c r="C1708" s="198"/>
      <c r="D1708" s="198"/>
      <c r="E1708" s="189" t="s">
        <v>150</v>
      </c>
      <c r="F1708" s="240">
        <v>1213.0160000000001</v>
      </c>
      <c r="G1708" s="240">
        <v>0</v>
      </c>
      <c r="H1708" s="240">
        <v>0</v>
      </c>
      <c r="I1708" s="240">
        <v>0.69</v>
      </c>
      <c r="J1708" s="240">
        <v>0.88300000000000001</v>
      </c>
      <c r="K1708" s="240">
        <v>6.0990000000000002</v>
      </c>
      <c r="L1708" s="240">
        <v>45.061999999999998</v>
      </c>
      <c r="M1708" s="240">
        <v>29.564</v>
      </c>
      <c r="N1708" s="240">
        <v>30.166</v>
      </c>
      <c r="O1708" s="240">
        <v>49.808999999999997</v>
      </c>
      <c r="P1708" s="240">
        <v>154.58099999999999</v>
      </c>
      <c r="Q1708" s="240">
        <v>234.37700000000001</v>
      </c>
      <c r="R1708" s="240">
        <v>186.44200000000001</v>
      </c>
      <c r="S1708" s="240">
        <v>118.047</v>
      </c>
      <c r="T1708" s="240">
        <v>132.858</v>
      </c>
      <c r="U1708" s="240">
        <v>98.88</v>
      </c>
      <c r="V1708" s="240">
        <v>47.37</v>
      </c>
      <c r="W1708" s="240">
        <v>43.814999999999998</v>
      </c>
      <c r="X1708" s="240">
        <v>17.181999999999999</v>
      </c>
      <c r="Y1708" s="240">
        <v>4.6440000000000001</v>
      </c>
      <c r="Z1708" s="240">
        <v>10.185</v>
      </c>
      <c r="AA1708" s="248">
        <v>2.3620000000000001</v>
      </c>
      <c r="AB1708" s="93"/>
    </row>
    <row r="1709" spans="1:28" ht="19.5" customHeight="1" x14ac:dyDescent="0.15">
      <c r="A1709" s="194" t="s">
        <v>155</v>
      </c>
      <c r="B1709" s="198"/>
      <c r="C1709" s="198" t="s">
        <v>10</v>
      </c>
      <c r="D1709" s="189" t="s">
        <v>156</v>
      </c>
      <c r="E1709" s="189" t="s">
        <v>184</v>
      </c>
      <c r="F1709" s="240">
        <v>3299.66</v>
      </c>
      <c r="G1709" s="240">
        <v>2.2999999999999998</v>
      </c>
      <c r="H1709" s="240">
        <v>0.33</v>
      </c>
      <c r="I1709" s="240">
        <v>4.37</v>
      </c>
      <c r="J1709" s="240">
        <v>7.07</v>
      </c>
      <c r="K1709" s="240">
        <v>35.770000000000003</v>
      </c>
      <c r="L1709" s="240">
        <v>214.45</v>
      </c>
      <c r="M1709" s="240">
        <v>116.92</v>
      </c>
      <c r="N1709" s="240">
        <v>103.95</v>
      </c>
      <c r="O1709" s="240">
        <v>155.37</v>
      </c>
      <c r="P1709" s="240">
        <v>440.29</v>
      </c>
      <c r="Q1709" s="240">
        <v>631.16999999999996</v>
      </c>
      <c r="R1709" s="240">
        <v>459.39</v>
      </c>
      <c r="S1709" s="240">
        <v>282.08999999999997</v>
      </c>
      <c r="T1709" s="240">
        <v>310.69</v>
      </c>
      <c r="U1709" s="240">
        <v>233.9</v>
      </c>
      <c r="V1709" s="240">
        <v>109.93</v>
      </c>
      <c r="W1709" s="240">
        <v>106.99</v>
      </c>
      <c r="X1709" s="240">
        <v>41.75</v>
      </c>
      <c r="Y1709" s="240">
        <v>11.33</v>
      </c>
      <c r="Z1709" s="240">
        <v>24.82</v>
      </c>
      <c r="AA1709" s="248">
        <v>6.78</v>
      </c>
      <c r="AB1709" s="93"/>
    </row>
    <row r="1710" spans="1:28" ht="19.5" customHeight="1" x14ac:dyDescent="0.15">
      <c r="A1710" s="194"/>
      <c r="B1710" s="198"/>
      <c r="C1710" s="198"/>
      <c r="D1710" s="198"/>
      <c r="E1710" s="189" t="s">
        <v>150</v>
      </c>
      <c r="F1710" s="240">
        <v>1171.252</v>
      </c>
      <c r="G1710" s="240">
        <v>0</v>
      </c>
      <c r="H1710" s="240">
        <v>0</v>
      </c>
      <c r="I1710" s="240">
        <v>0.307</v>
      </c>
      <c r="J1710" s="240">
        <v>0.84899999999999998</v>
      </c>
      <c r="K1710" s="240">
        <v>6.085</v>
      </c>
      <c r="L1710" s="240">
        <v>45.052</v>
      </c>
      <c r="M1710" s="240">
        <v>29.26</v>
      </c>
      <c r="N1710" s="240">
        <v>30.138999999999999</v>
      </c>
      <c r="O1710" s="240">
        <v>49.716000000000001</v>
      </c>
      <c r="P1710" s="240">
        <v>149.68899999999999</v>
      </c>
      <c r="Q1710" s="240">
        <v>233.55799999999999</v>
      </c>
      <c r="R1710" s="240">
        <v>174.346</v>
      </c>
      <c r="S1710" s="240">
        <v>109.72799999999999</v>
      </c>
      <c r="T1710" s="240">
        <v>123.93300000000001</v>
      </c>
      <c r="U1710" s="240">
        <v>95.691000000000003</v>
      </c>
      <c r="V1710" s="240">
        <v>44.914000000000001</v>
      </c>
      <c r="W1710" s="240">
        <v>43.737000000000002</v>
      </c>
      <c r="X1710" s="240">
        <v>17.056999999999999</v>
      </c>
      <c r="Y1710" s="240">
        <v>4.6440000000000001</v>
      </c>
      <c r="Z1710" s="240">
        <v>10.185</v>
      </c>
      <c r="AA1710" s="248">
        <v>2.3620000000000001</v>
      </c>
      <c r="AB1710" s="93"/>
    </row>
    <row r="1711" spans="1:28" ht="19.5" customHeight="1" x14ac:dyDescent="0.15">
      <c r="A1711" s="194"/>
      <c r="B1711" s="198"/>
      <c r="C1711" s="198"/>
      <c r="D1711" s="189" t="s">
        <v>157</v>
      </c>
      <c r="E1711" s="189" t="s">
        <v>184</v>
      </c>
      <c r="F1711" s="240">
        <v>160.81</v>
      </c>
      <c r="G1711" s="240">
        <v>0</v>
      </c>
      <c r="H1711" s="240">
        <v>0</v>
      </c>
      <c r="I1711" s="240">
        <v>0</v>
      </c>
      <c r="J1711" s="240">
        <v>0</v>
      </c>
      <c r="K1711" s="240">
        <v>0</v>
      </c>
      <c r="L1711" s="240">
        <v>0.08</v>
      </c>
      <c r="M1711" s="240">
        <v>2.17</v>
      </c>
      <c r="N1711" s="240">
        <v>0.04</v>
      </c>
      <c r="O1711" s="240">
        <v>0.51</v>
      </c>
      <c r="P1711" s="240">
        <v>24.46</v>
      </c>
      <c r="Q1711" s="240">
        <v>3.47</v>
      </c>
      <c r="R1711" s="240">
        <v>51.39</v>
      </c>
      <c r="S1711" s="240">
        <v>31.59</v>
      </c>
      <c r="T1711" s="240">
        <v>32.18</v>
      </c>
      <c r="U1711" s="240">
        <v>7.53</v>
      </c>
      <c r="V1711" s="240">
        <v>6.61</v>
      </c>
      <c r="W1711" s="240">
        <v>0.3</v>
      </c>
      <c r="X1711" s="240">
        <v>0.48</v>
      </c>
      <c r="Y1711" s="240">
        <v>0</v>
      </c>
      <c r="Z1711" s="240">
        <v>0</v>
      </c>
      <c r="AA1711" s="248">
        <v>0</v>
      </c>
      <c r="AB1711" s="93"/>
    </row>
    <row r="1712" spans="1:28" ht="19.5" customHeight="1" x14ac:dyDescent="0.15">
      <c r="A1712" s="194"/>
      <c r="B1712" s="198"/>
      <c r="C1712" s="198"/>
      <c r="D1712" s="198"/>
      <c r="E1712" s="189" t="s">
        <v>150</v>
      </c>
      <c r="F1712" s="240">
        <v>37.396000000000001</v>
      </c>
      <c r="G1712" s="240">
        <v>0</v>
      </c>
      <c r="H1712" s="240">
        <v>0</v>
      </c>
      <c r="I1712" s="240">
        <v>0</v>
      </c>
      <c r="J1712" s="240">
        <v>0</v>
      </c>
      <c r="K1712" s="240">
        <v>0</v>
      </c>
      <c r="L1712" s="240">
        <v>0.01</v>
      </c>
      <c r="M1712" s="240">
        <v>0.30399999999999999</v>
      </c>
      <c r="N1712" s="240">
        <v>6.0000000000000001E-3</v>
      </c>
      <c r="O1712" s="240">
        <v>9.2999999999999999E-2</v>
      </c>
      <c r="P1712" s="240">
        <v>4.8920000000000003</v>
      </c>
      <c r="Q1712" s="240">
        <v>0.76200000000000001</v>
      </c>
      <c r="R1712" s="240">
        <v>11.82</v>
      </c>
      <c r="S1712" s="240">
        <v>7.5810000000000004</v>
      </c>
      <c r="T1712" s="240">
        <v>8.048</v>
      </c>
      <c r="U1712" s="240">
        <v>1.956</v>
      </c>
      <c r="V1712" s="240">
        <v>1.7210000000000001</v>
      </c>
      <c r="W1712" s="240">
        <v>7.8E-2</v>
      </c>
      <c r="X1712" s="240">
        <v>0.125</v>
      </c>
      <c r="Y1712" s="240">
        <v>0</v>
      </c>
      <c r="Z1712" s="240">
        <v>0</v>
      </c>
      <c r="AA1712" s="248">
        <v>0</v>
      </c>
      <c r="AB1712" s="93"/>
    </row>
    <row r="1713" spans="1:28" ht="19.5" customHeight="1" x14ac:dyDescent="0.15">
      <c r="A1713" s="194"/>
      <c r="B1713" s="198" t="s">
        <v>158</v>
      </c>
      <c r="C1713" s="198" t="s">
        <v>159</v>
      </c>
      <c r="D1713" s="189" t="s">
        <v>160</v>
      </c>
      <c r="E1713" s="189" t="s">
        <v>184</v>
      </c>
      <c r="F1713" s="240">
        <v>0</v>
      </c>
      <c r="G1713" s="240">
        <v>0</v>
      </c>
      <c r="H1713" s="240">
        <v>0</v>
      </c>
      <c r="I1713" s="240">
        <v>0</v>
      </c>
      <c r="J1713" s="240">
        <v>0</v>
      </c>
      <c r="K1713" s="240">
        <v>0</v>
      </c>
      <c r="L1713" s="240">
        <v>0</v>
      </c>
      <c r="M1713" s="240">
        <v>0</v>
      </c>
      <c r="N1713" s="240">
        <v>0</v>
      </c>
      <c r="O1713" s="240">
        <v>0</v>
      </c>
      <c r="P1713" s="240">
        <v>0</v>
      </c>
      <c r="Q1713" s="240">
        <v>0</v>
      </c>
      <c r="R1713" s="240">
        <v>0</v>
      </c>
      <c r="S1713" s="240">
        <v>0</v>
      </c>
      <c r="T1713" s="240">
        <v>0</v>
      </c>
      <c r="U1713" s="240">
        <v>0</v>
      </c>
      <c r="V1713" s="240">
        <v>0</v>
      </c>
      <c r="W1713" s="240">
        <v>0</v>
      </c>
      <c r="X1713" s="240">
        <v>0</v>
      </c>
      <c r="Y1713" s="240">
        <v>0</v>
      </c>
      <c r="Z1713" s="240">
        <v>0</v>
      </c>
      <c r="AA1713" s="248">
        <v>0</v>
      </c>
      <c r="AB1713" s="93"/>
    </row>
    <row r="1714" spans="1:28" ht="19.5" customHeight="1" x14ac:dyDescent="0.15">
      <c r="A1714" s="194"/>
      <c r="B1714" s="198"/>
      <c r="C1714" s="198"/>
      <c r="D1714" s="198"/>
      <c r="E1714" s="189" t="s">
        <v>150</v>
      </c>
      <c r="F1714" s="240">
        <v>0</v>
      </c>
      <c r="G1714" s="240">
        <v>0</v>
      </c>
      <c r="H1714" s="240">
        <v>0</v>
      </c>
      <c r="I1714" s="240">
        <v>0</v>
      </c>
      <c r="J1714" s="240">
        <v>0</v>
      </c>
      <c r="K1714" s="240">
        <v>0</v>
      </c>
      <c r="L1714" s="240">
        <v>0</v>
      </c>
      <c r="M1714" s="240">
        <v>0</v>
      </c>
      <c r="N1714" s="240">
        <v>0</v>
      </c>
      <c r="O1714" s="240">
        <v>0</v>
      </c>
      <c r="P1714" s="240">
        <v>0</v>
      </c>
      <c r="Q1714" s="240">
        <v>0</v>
      </c>
      <c r="R1714" s="240">
        <v>0</v>
      </c>
      <c r="S1714" s="240">
        <v>0</v>
      </c>
      <c r="T1714" s="240">
        <v>0</v>
      </c>
      <c r="U1714" s="240">
        <v>0</v>
      </c>
      <c r="V1714" s="240">
        <v>0</v>
      </c>
      <c r="W1714" s="240">
        <v>0</v>
      </c>
      <c r="X1714" s="240">
        <v>0</v>
      </c>
      <c r="Y1714" s="240">
        <v>0</v>
      </c>
      <c r="Z1714" s="240">
        <v>0</v>
      </c>
      <c r="AA1714" s="248">
        <v>0</v>
      </c>
      <c r="AB1714" s="93"/>
    </row>
    <row r="1715" spans="1:28" ht="19.5" customHeight="1" x14ac:dyDescent="0.15">
      <c r="A1715" s="194"/>
      <c r="B1715" s="198"/>
      <c r="C1715" s="198"/>
      <c r="D1715" s="189" t="s">
        <v>161</v>
      </c>
      <c r="E1715" s="189" t="s">
        <v>184</v>
      </c>
      <c r="F1715" s="240">
        <v>9.89</v>
      </c>
      <c r="G1715" s="240">
        <v>0</v>
      </c>
      <c r="H1715" s="240">
        <v>1.64</v>
      </c>
      <c r="I1715" s="240">
        <v>6.12</v>
      </c>
      <c r="J1715" s="240">
        <v>1.6</v>
      </c>
      <c r="K1715" s="240">
        <v>0.53</v>
      </c>
      <c r="L1715" s="240">
        <v>0</v>
      </c>
      <c r="M1715" s="240">
        <v>0</v>
      </c>
      <c r="N1715" s="240">
        <v>0</v>
      </c>
      <c r="O1715" s="240">
        <v>0</v>
      </c>
      <c r="P1715" s="240">
        <v>0</v>
      </c>
      <c r="Q1715" s="240">
        <v>0</v>
      </c>
      <c r="R1715" s="240">
        <v>0</v>
      </c>
      <c r="S1715" s="240">
        <v>0</v>
      </c>
      <c r="T1715" s="240">
        <v>0</v>
      </c>
      <c r="U1715" s="240">
        <v>0</v>
      </c>
      <c r="V1715" s="240">
        <v>0</v>
      </c>
      <c r="W1715" s="240">
        <v>0</v>
      </c>
      <c r="X1715" s="240">
        <v>0</v>
      </c>
      <c r="Y1715" s="240">
        <v>0</v>
      </c>
      <c r="Z1715" s="240">
        <v>0</v>
      </c>
      <c r="AA1715" s="248">
        <v>0</v>
      </c>
      <c r="AB1715" s="93"/>
    </row>
    <row r="1716" spans="1:28" ht="19.5" customHeight="1" x14ac:dyDescent="0.15">
      <c r="A1716" s="194"/>
      <c r="B1716" s="198"/>
      <c r="C1716" s="198"/>
      <c r="D1716" s="198"/>
      <c r="E1716" s="189" t="s">
        <v>150</v>
      </c>
      <c r="F1716" s="240">
        <v>3.3000000000000002E-2</v>
      </c>
      <c r="G1716" s="240">
        <v>0</v>
      </c>
      <c r="H1716" s="240">
        <v>0</v>
      </c>
      <c r="I1716" s="240">
        <v>0</v>
      </c>
      <c r="J1716" s="240">
        <v>1.9E-2</v>
      </c>
      <c r="K1716" s="240">
        <v>1.4E-2</v>
      </c>
      <c r="L1716" s="240">
        <v>0</v>
      </c>
      <c r="M1716" s="240">
        <v>0</v>
      </c>
      <c r="N1716" s="240">
        <v>0</v>
      </c>
      <c r="O1716" s="240">
        <v>0</v>
      </c>
      <c r="P1716" s="240">
        <v>0</v>
      </c>
      <c r="Q1716" s="240">
        <v>0</v>
      </c>
      <c r="R1716" s="240">
        <v>0</v>
      </c>
      <c r="S1716" s="240">
        <v>0</v>
      </c>
      <c r="T1716" s="240">
        <v>0</v>
      </c>
      <c r="U1716" s="240">
        <v>0</v>
      </c>
      <c r="V1716" s="240">
        <v>0</v>
      </c>
      <c r="W1716" s="240">
        <v>0</v>
      </c>
      <c r="X1716" s="240">
        <v>0</v>
      </c>
      <c r="Y1716" s="240">
        <v>0</v>
      </c>
      <c r="Z1716" s="240">
        <v>0</v>
      </c>
      <c r="AA1716" s="248">
        <v>0</v>
      </c>
      <c r="AB1716" s="93"/>
    </row>
    <row r="1717" spans="1:28" ht="19.5" customHeight="1" x14ac:dyDescent="0.15">
      <c r="A1717" s="194"/>
      <c r="B1717" s="198"/>
      <c r="C1717" s="198" t="s">
        <v>162</v>
      </c>
      <c r="D1717" s="189" t="s">
        <v>163</v>
      </c>
      <c r="E1717" s="189" t="s">
        <v>184</v>
      </c>
      <c r="F1717" s="240">
        <v>21.4</v>
      </c>
      <c r="G1717" s="240">
        <v>1.31</v>
      </c>
      <c r="H1717" s="240">
        <v>0</v>
      </c>
      <c r="I1717" s="240">
        <v>6.4</v>
      </c>
      <c r="J1717" s="240">
        <v>0.15</v>
      </c>
      <c r="K1717" s="240">
        <v>0</v>
      </c>
      <c r="L1717" s="240">
        <v>0</v>
      </c>
      <c r="M1717" s="240">
        <v>0</v>
      </c>
      <c r="N1717" s="240">
        <v>0.1</v>
      </c>
      <c r="O1717" s="240">
        <v>0</v>
      </c>
      <c r="P1717" s="240">
        <v>0</v>
      </c>
      <c r="Q1717" s="240">
        <v>0.22</v>
      </c>
      <c r="R1717" s="240">
        <v>1.02</v>
      </c>
      <c r="S1717" s="240">
        <v>2.63</v>
      </c>
      <c r="T1717" s="240">
        <v>3.01</v>
      </c>
      <c r="U1717" s="240">
        <v>4.1100000000000003</v>
      </c>
      <c r="V1717" s="240">
        <v>2.4500000000000002</v>
      </c>
      <c r="W1717" s="240">
        <v>0</v>
      </c>
      <c r="X1717" s="240">
        <v>0</v>
      </c>
      <c r="Y1717" s="240">
        <v>0</v>
      </c>
      <c r="Z1717" s="240">
        <v>0</v>
      </c>
      <c r="AA1717" s="248">
        <v>0</v>
      </c>
      <c r="AB1717" s="93"/>
    </row>
    <row r="1718" spans="1:28" ht="19.5" customHeight="1" x14ac:dyDescent="0.15">
      <c r="A1718" s="194"/>
      <c r="B1718" s="198" t="s">
        <v>20</v>
      </c>
      <c r="C1718" s="198"/>
      <c r="D1718" s="198"/>
      <c r="E1718" s="189" t="s">
        <v>150</v>
      </c>
      <c r="F1718" s="240">
        <v>4.335</v>
      </c>
      <c r="G1718" s="240">
        <v>0</v>
      </c>
      <c r="H1718" s="240">
        <v>0</v>
      </c>
      <c r="I1718" s="240">
        <v>0.38300000000000001</v>
      </c>
      <c r="J1718" s="240">
        <v>1.4999999999999999E-2</v>
      </c>
      <c r="K1718" s="240">
        <v>0</v>
      </c>
      <c r="L1718" s="240">
        <v>0</v>
      </c>
      <c r="M1718" s="240">
        <v>0</v>
      </c>
      <c r="N1718" s="240">
        <v>2.1000000000000001E-2</v>
      </c>
      <c r="O1718" s="240">
        <v>0</v>
      </c>
      <c r="P1718" s="240">
        <v>0</v>
      </c>
      <c r="Q1718" s="240">
        <v>5.7000000000000002E-2</v>
      </c>
      <c r="R1718" s="240">
        <v>0.27600000000000002</v>
      </c>
      <c r="S1718" s="240">
        <v>0.73799999999999999</v>
      </c>
      <c r="T1718" s="240">
        <v>0.877</v>
      </c>
      <c r="U1718" s="240">
        <v>1.2330000000000001</v>
      </c>
      <c r="V1718" s="240">
        <v>0.73499999999999999</v>
      </c>
      <c r="W1718" s="240">
        <v>0</v>
      </c>
      <c r="X1718" s="240">
        <v>0</v>
      </c>
      <c r="Y1718" s="240">
        <v>0</v>
      </c>
      <c r="Z1718" s="240">
        <v>0</v>
      </c>
      <c r="AA1718" s="248">
        <v>0</v>
      </c>
      <c r="AB1718" s="93"/>
    </row>
    <row r="1719" spans="1:28" ht="19.5" customHeight="1" x14ac:dyDescent="0.15">
      <c r="A1719" s="194"/>
      <c r="B1719" s="198"/>
      <c r="C1719" s="198"/>
      <c r="D1719" s="189" t="s">
        <v>164</v>
      </c>
      <c r="E1719" s="189" t="s">
        <v>184</v>
      </c>
      <c r="F1719" s="240">
        <v>0</v>
      </c>
      <c r="G1719" s="240">
        <v>0</v>
      </c>
      <c r="H1719" s="240">
        <v>0</v>
      </c>
      <c r="I1719" s="240">
        <v>0</v>
      </c>
      <c r="J1719" s="240">
        <v>0</v>
      </c>
      <c r="K1719" s="240">
        <v>0</v>
      </c>
      <c r="L1719" s="240">
        <v>0</v>
      </c>
      <c r="M1719" s="240">
        <v>0</v>
      </c>
      <c r="N1719" s="240">
        <v>0</v>
      </c>
      <c r="O1719" s="240">
        <v>0</v>
      </c>
      <c r="P1719" s="240">
        <v>0</v>
      </c>
      <c r="Q1719" s="240">
        <v>0</v>
      </c>
      <c r="R1719" s="240">
        <v>0</v>
      </c>
      <c r="S1719" s="240">
        <v>0</v>
      </c>
      <c r="T1719" s="240">
        <v>0</v>
      </c>
      <c r="U1719" s="240">
        <v>0</v>
      </c>
      <c r="V1719" s="240">
        <v>0</v>
      </c>
      <c r="W1719" s="240">
        <v>0</v>
      </c>
      <c r="X1719" s="240">
        <v>0</v>
      </c>
      <c r="Y1719" s="240">
        <v>0</v>
      </c>
      <c r="Z1719" s="240">
        <v>0</v>
      </c>
      <c r="AA1719" s="248">
        <v>0</v>
      </c>
      <c r="AB1719" s="93"/>
    </row>
    <row r="1720" spans="1:28" ht="19.5" customHeight="1" x14ac:dyDescent="0.15">
      <c r="A1720" s="194" t="s">
        <v>227</v>
      </c>
      <c r="B1720" s="198"/>
      <c r="C1720" s="198"/>
      <c r="D1720" s="198"/>
      <c r="E1720" s="189" t="s">
        <v>150</v>
      </c>
      <c r="F1720" s="240">
        <v>0</v>
      </c>
      <c r="G1720" s="240">
        <v>0</v>
      </c>
      <c r="H1720" s="240">
        <v>0</v>
      </c>
      <c r="I1720" s="240">
        <v>0</v>
      </c>
      <c r="J1720" s="240">
        <v>0</v>
      </c>
      <c r="K1720" s="240">
        <v>0</v>
      </c>
      <c r="L1720" s="240">
        <v>0</v>
      </c>
      <c r="M1720" s="240">
        <v>0</v>
      </c>
      <c r="N1720" s="240">
        <v>0</v>
      </c>
      <c r="O1720" s="240">
        <v>0</v>
      </c>
      <c r="P1720" s="240">
        <v>0</v>
      </c>
      <c r="Q1720" s="240">
        <v>0</v>
      </c>
      <c r="R1720" s="240">
        <v>0</v>
      </c>
      <c r="S1720" s="240">
        <v>0</v>
      </c>
      <c r="T1720" s="240">
        <v>0</v>
      </c>
      <c r="U1720" s="240">
        <v>0</v>
      </c>
      <c r="V1720" s="240">
        <v>0</v>
      </c>
      <c r="W1720" s="240">
        <v>0</v>
      </c>
      <c r="X1720" s="240">
        <v>0</v>
      </c>
      <c r="Y1720" s="240">
        <v>0</v>
      </c>
      <c r="Z1720" s="240">
        <v>0</v>
      </c>
      <c r="AA1720" s="248">
        <v>0</v>
      </c>
      <c r="AB1720" s="93"/>
    </row>
    <row r="1721" spans="1:28" ht="19.5" customHeight="1" x14ac:dyDescent="0.15">
      <c r="A1721" s="194"/>
      <c r="B1721" s="197"/>
      <c r="C1721" s="193" t="s">
        <v>165</v>
      </c>
      <c r="D1721" s="188"/>
      <c r="E1721" s="189" t="s">
        <v>184</v>
      </c>
      <c r="F1721" s="240">
        <v>20.59</v>
      </c>
      <c r="G1721" s="240">
        <v>0</v>
      </c>
      <c r="H1721" s="240">
        <v>0.25</v>
      </c>
      <c r="I1721" s="240">
        <v>0</v>
      </c>
      <c r="J1721" s="240">
        <v>0.2</v>
      </c>
      <c r="K1721" s="240">
        <v>1.21</v>
      </c>
      <c r="L1721" s="240">
        <v>13.27</v>
      </c>
      <c r="M1721" s="240">
        <v>0.79</v>
      </c>
      <c r="N1721" s="240">
        <v>0.36</v>
      </c>
      <c r="O1721" s="240">
        <v>1.66</v>
      </c>
      <c r="P1721" s="240">
        <v>0.15</v>
      </c>
      <c r="Q1721" s="240">
        <v>1.35</v>
      </c>
      <c r="R1721" s="240">
        <v>0.72</v>
      </c>
      <c r="S1721" s="240">
        <v>0.5</v>
      </c>
      <c r="T1721" s="240">
        <v>0</v>
      </c>
      <c r="U1721" s="240">
        <v>0.13</v>
      </c>
      <c r="V1721" s="240">
        <v>0</v>
      </c>
      <c r="W1721" s="240">
        <v>0</v>
      </c>
      <c r="X1721" s="240">
        <v>0</v>
      </c>
      <c r="Y1721" s="240">
        <v>0</v>
      </c>
      <c r="Z1721" s="240">
        <v>0</v>
      </c>
      <c r="AA1721" s="248">
        <v>0</v>
      </c>
      <c r="AB1721" s="93"/>
    </row>
    <row r="1722" spans="1:28" ht="19.5" customHeight="1" x14ac:dyDescent="0.15">
      <c r="A1722" s="194"/>
      <c r="B1722" s="197"/>
      <c r="C1722" s="197"/>
      <c r="D1722" s="191"/>
      <c r="E1722" s="189" t="s">
        <v>150</v>
      </c>
      <c r="F1722" s="240">
        <v>2.351</v>
      </c>
      <c r="G1722" s="240">
        <v>0</v>
      </c>
      <c r="H1722" s="240">
        <v>3.0000000000000001E-3</v>
      </c>
      <c r="I1722" s="240">
        <v>0</v>
      </c>
      <c r="J1722" s="240">
        <v>0.01</v>
      </c>
      <c r="K1722" s="240">
        <v>8.4000000000000005E-2</v>
      </c>
      <c r="L1722" s="240">
        <v>1.1970000000000001</v>
      </c>
      <c r="M1722" s="240">
        <v>0.111</v>
      </c>
      <c r="N1722" s="240">
        <v>8.5999999999999993E-2</v>
      </c>
      <c r="O1722" s="240">
        <v>0.41599999999999998</v>
      </c>
      <c r="P1722" s="240">
        <v>0.02</v>
      </c>
      <c r="Q1722" s="240">
        <v>0.13100000000000001</v>
      </c>
      <c r="R1722" s="240">
        <v>0.20200000000000001</v>
      </c>
      <c r="S1722" s="240">
        <v>7.2999999999999995E-2</v>
      </c>
      <c r="T1722" s="240">
        <v>0</v>
      </c>
      <c r="U1722" s="240">
        <v>1.7999999999999999E-2</v>
      </c>
      <c r="V1722" s="240">
        <v>0</v>
      </c>
      <c r="W1722" s="240">
        <v>0</v>
      </c>
      <c r="X1722" s="240">
        <v>0</v>
      </c>
      <c r="Y1722" s="240">
        <v>0</v>
      </c>
      <c r="Z1722" s="240">
        <v>0</v>
      </c>
      <c r="AA1722" s="248">
        <v>0</v>
      </c>
      <c r="AB1722" s="93"/>
    </row>
    <row r="1723" spans="1:28" ht="19.5" customHeight="1" x14ac:dyDescent="0.15">
      <c r="A1723" s="194"/>
      <c r="B1723" s="196"/>
      <c r="C1723" s="193" t="s">
        <v>152</v>
      </c>
      <c r="D1723" s="188"/>
      <c r="E1723" s="189" t="s">
        <v>184</v>
      </c>
      <c r="F1723" s="240">
        <v>1639.88</v>
      </c>
      <c r="G1723" s="240">
        <v>19.149999999999999</v>
      </c>
      <c r="H1723" s="240">
        <v>15.83</v>
      </c>
      <c r="I1723" s="240">
        <v>4.32</v>
      </c>
      <c r="J1723" s="240">
        <v>11.42</v>
      </c>
      <c r="K1723" s="240">
        <v>37.799999999999997</v>
      </c>
      <c r="L1723" s="240">
        <v>7.74</v>
      </c>
      <c r="M1723" s="240">
        <v>17.12</v>
      </c>
      <c r="N1723" s="240">
        <v>26.1</v>
      </c>
      <c r="O1723" s="240">
        <v>2.09</v>
      </c>
      <c r="P1723" s="240">
        <v>10.7</v>
      </c>
      <c r="Q1723" s="240">
        <v>31.12</v>
      </c>
      <c r="R1723" s="240">
        <v>122.85</v>
      </c>
      <c r="S1723" s="240">
        <v>166.87</v>
      </c>
      <c r="T1723" s="240">
        <v>311.66000000000003</v>
      </c>
      <c r="U1723" s="240">
        <v>389.36</v>
      </c>
      <c r="V1723" s="240">
        <v>246.22</v>
      </c>
      <c r="W1723" s="240">
        <v>153.29</v>
      </c>
      <c r="X1723" s="240">
        <v>66.239999999999995</v>
      </c>
      <c r="Y1723" s="240">
        <v>0</v>
      </c>
      <c r="Z1723" s="240">
        <v>0</v>
      </c>
      <c r="AA1723" s="248">
        <v>0</v>
      </c>
      <c r="AB1723" s="93"/>
    </row>
    <row r="1724" spans="1:28" ht="19.5" customHeight="1" x14ac:dyDescent="0.15">
      <c r="A1724" s="194"/>
      <c r="B1724" s="197"/>
      <c r="C1724" s="197"/>
      <c r="D1724" s="191"/>
      <c r="E1724" s="189" t="s">
        <v>150</v>
      </c>
      <c r="F1724" s="240">
        <v>237.947</v>
      </c>
      <c r="G1724" s="240">
        <v>0</v>
      </c>
      <c r="H1724" s="240">
        <v>0.16</v>
      </c>
      <c r="I1724" s="240">
        <v>0.108</v>
      </c>
      <c r="J1724" s="240">
        <v>0.57999999999999996</v>
      </c>
      <c r="K1724" s="240">
        <v>2.6539999999999999</v>
      </c>
      <c r="L1724" s="240">
        <v>0.69799999999999995</v>
      </c>
      <c r="M1724" s="240">
        <v>1.712</v>
      </c>
      <c r="N1724" s="240">
        <v>2.9140000000000001</v>
      </c>
      <c r="O1724" s="240">
        <v>0.25</v>
      </c>
      <c r="P1724" s="240">
        <v>1.2969999999999999</v>
      </c>
      <c r="Q1724" s="240">
        <v>4.3049999999999997</v>
      </c>
      <c r="R1724" s="240">
        <v>18.731999999999999</v>
      </c>
      <c r="S1724" s="240">
        <v>23.786000000000001</v>
      </c>
      <c r="T1724" s="240">
        <v>48.933999999999997</v>
      </c>
      <c r="U1724" s="240">
        <v>60.278999999999897</v>
      </c>
      <c r="V1724" s="240">
        <v>39.133000000000003</v>
      </c>
      <c r="W1724" s="240">
        <v>22.664999999999999</v>
      </c>
      <c r="X1724" s="240">
        <v>9.74</v>
      </c>
      <c r="Y1724" s="240">
        <v>0</v>
      </c>
      <c r="Z1724" s="240">
        <v>0</v>
      </c>
      <c r="AA1724" s="248">
        <v>0</v>
      </c>
      <c r="AB1724" s="93"/>
    </row>
    <row r="1725" spans="1:28" ht="19.5" customHeight="1" x14ac:dyDescent="0.15">
      <c r="A1725" s="194"/>
      <c r="B1725" s="198" t="s">
        <v>94</v>
      </c>
      <c r="C1725" s="189"/>
      <c r="D1725" s="189" t="s">
        <v>153</v>
      </c>
      <c r="E1725" s="189" t="s">
        <v>184</v>
      </c>
      <c r="F1725" s="240">
        <v>116.67</v>
      </c>
      <c r="G1725" s="240">
        <v>0</v>
      </c>
      <c r="H1725" s="240">
        <v>0</v>
      </c>
      <c r="I1725" s="240">
        <v>0</v>
      </c>
      <c r="J1725" s="240">
        <v>0</v>
      </c>
      <c r="K1725" s="240">
        <v>0</v>
      </c>
      <c r="L1725" s="240">
        <v>0</v>
      </c>
      <c r="M1725" s="240">
        <v>0</v>
      </c>
      <c r="N1725" s="240">
        <v>0.78</v>
      </c>
      <c r="O1725" s="240">
        <v>0</v>
      </c>
      <c r="P1725" s="240">
        <v>0</v>
      </c>
      <c r="Q1725" s="240">
        <v>0</v>
      </c>
      <c r="R1725" s="240">
        <v>24.81</v>
      </c>
      <c r="S1725" s="240">
        <v>1.26</v>
      </c>
      <c r="T1725" s="240">
        <v>32.85</v>
      </c>
      <c r="U1725" s="240">
        <v>26.92</v>
      </c>
      <c r="V1725" s="240">
        <v>28.84</v>
      </c>
      <c r="W1725" s="240">
        <v>1.21</v>
      </c>
      <c r="X1725" s="240">
        <v>0</v>
      </c>
      <c r="Y1725" s="240">
        <v>0</v>
      </c>
      <c r="Z1725" s="240">
        <v>0</v>
      </c>
      <c r="AA1725" s="252">
        <v>0</v>
      </c>
      <c r="AB1725" s="93"/>
    </row>
    <row r="1726" spans="1:28" ht="19.5" customHeight="1" x14ac:dyDescent="0.15">
      <c r="A1726" s="194"/>
      <c r="B1726" s="198"/>
      <c r="C1726" s="198" t="s">
        <v>10</v>
      </c>
      <c r="D1726" s="198"/>
      <c r="E1726" s="189" t="s">
        <v>150</v>
      </c>
      <c r="F1726" s="240">
        <v>28.08</v>
      </c>
      <c r="G1726" s="240">
        <v>0</v>
      </c>
      <c r="H1726" s="240">
        <v>0</v>
      </c>
      <c r="I1726" s="240">
        <v>0</v>
      </c>
      <c r="J1726" s="240">
        <v>0</v>
      </c>
      <c r="K1726" s="240">
        <v>0</v>
      </c>
      <c r="L1726" s="240">
        <v>0</v>
      </c>
      <c r="M1726" s="240">
        <v>0</v>
      </c>
      <c r="N1726" s="240">
        <v>0.125</v>
      </c>
      <c r="O1726" s="240">
        <v>0</v>
      </c>
      <c r="P1726" s="240">
        <v>0</v>
      </c>
      <c r="Q1726" s="240">
        <v>0</v>
      </c>
      <c r="R1726" s="240">
        <v>4.9390000000000001</v>
      </c>
      <c r="S1726" s="240">
        <v>0.30199999999999999</v>
      </c>
      <c r="T1726" s="240">
        <v>8.2260000000000009</v>
      </c>
      <c r="U1726" s="240">
        <v>6.9969999999999999</v>
      </c>
      <c r="V1726" s="240">
        <v>7.1760000000000002</v>
      </c>
      <c r="W1726" s="240">
        <v>0.315</v>
      </c>
      <c r="X1726" s="240">
        <v>0</v>
      </c>
      <c r="Y1726" s="240">
        <v>0</v>
      </c>
      <c r="Z1726" s="240">
        <v>0</v>
      </c>
      <c r="AA1726" s="248">
        <v>0</v>
      </c>
      <c r="AB1726" s="93"/>
    </row>
    <row r="1727" spans="1:28" ht="19.5" customHeight="1" x14ac:dyDescent="0.15">
      <c r="A1727" s="194"/>
      <c r="B1727" s="198"/>
      <c r="C1727" s="198"/>
      <c r="D1727" s="189" t="s">
        <v>157</v>
      </c>
      <c r="E1727" s="189" t="s">
        <v>184</v>
      </c>
      <c r="F1727" s="240">
        <v>116.67</v>
      </c>
      <c r="G1727" s="240">
        <v>0</v>
      </c>
      <c r="H1727" s="240">
        <v>0</v>
      </c>
      <c r="I1727" s="240">
        <v>0</v>
      </c>
      <c r="J1727" s="240">
        <v>0</v>
      </c>
      <c r="K1727" s="240">
        <v>0</v>
      </c>
      <c r="L1727" s="240">
        <v>0</v>
      </c>
      <c r="M1727" s="240">
        <v>0</v>
      </c>
      <c r="N1727" s="240">
        <v>0.78</v>
      </c>
      <c r="O1727" s="240">
        <v>0</v>
      </c>
      <c r="P1727" s="240">
        <v>0</v>
      </c>
      <c r="Q1727" s="240">
        <v>0</v>
      </c>
      <c r="R1727" s="240">
        <v>24.81</v>
      </c>
      <c r="S1727" s="240">
        <v>1.26</v>
      </c>
      <c r="T1727" s="240">
        <v>32.85</v>
      </c>
      <c r="U1727" s="240">
        <v>26.92</v>
      </c>
      <c r="V1727" s="240">
        <v>28.84</v>
      </c>
      <c r="W1727" s="240">
        <v>1.21</v>
      </c>
      <c r="X1727" s="240">
        <v>0</v>
      </c>
      <c r="Y1727" s="240">
        <v>0</v>
      </c>
      <c r="Z1727" s="240">
        <v>0</v>
      </c>
      <c r="AA1727" s="248">
        <v>0</v>
      </c>
      <c r="AB1727" s="93"/>
    </row>
    <row r="1728" spans="1:28" ht="19.5" customHeight="1" x14ac:dyDescent="0.15">
      <c r="A1728" s="194"/>
      <c r="B1728" s="198"/>
      <c r="C1728" s="198"/>
      <c r="D1728" s="198"/>
      <c r="E1728" s="189" t="s">
        <v>150</v>
      </c>
      <c r="F1728" s="240">
        <v>28.08</v>
      </c>
      <c r="G1728" s="240">
        <v>0</v>
      </c>
      <c r="H1728" s="240">
        <v>0</v>
      </c>
      <c r="I1728" s="240">
        <v>0</v>
      </c>
      <c r="J1728" s="240">
        <v>0</v>
      </c>
      <c r="K1728" s="240">
        <v>0</v>
      </c>
      <c r="L1728" s="240">
        <v>0</v>
      </c>
      <c r="M1728" s="240">
        <v>0</v>
      </c>
      <c r="N1728" s="240">
        <v>0.125</v>
      </c>
      <c r="O1728" s="240">
        <v>0</v>
      </c>
      <c r="P1728" s="240">
        <v>0</v>
      </c>
      <c r="Q1728" s="240">
        <v>0</v>
      </c>
      <c r="R1728" s="240">
        <v>4.9390000000000001</v>
      </c>
      <c r="S1728" s="240">
        <v>0.30199999999999999</v>
      </c>
      <c r="T1728" s="240">
        <v>8.2260000000000009</v>
      </c>
      <c r="U1728" s="240">
        <v>6.9969999999999999</v>
      </c>
      <c r="V1728" s="240">
        <v>7.1760000000000002</v>
      </c>
      <c r="W1728" s="240">
        <v>0.315</v>
      </c>
      <c r="X1728" s="240">
        <v>0</v>
      </c>
      <c r="Y1728" s="240">
        <v>0</v>
      </c>
      <c r="Z1728" s="240">
        <v>0</v>
      </c>
      <c r="AA1728" s="248">
        <v>0</v>
      </c>
      <c r="AB1728" s="93"/>
    </row>
    <row r="1729" spans="1:28" ht="19.5" customHeight="1" x14ac:dyDescent="0.15">
      <c r="A1729" s="194"/>
      <c r="B1729" s="198" t="s">
        <v>65</v>
      </c>
      <c r="C1729" s="198" t="s">
        <v>159</v>
      </c>
      <c r="D1729" s="189" t="s">
        <v>160</v>
      </c>
      <c r="E1729" s="189" t="s">
        <v>184</v>
      </c>
      <c r="F1729" s="240">
        <v>0</v>
      </c>
      <c r="G1729" s="240">
        <v>0</v>
      </c>
      <c r="H1729" s="240">
        <v>0</v>
      </c>
      <c r="I1729" s="240">
        <v>0</v>
      </c>
      <c r="J1729" s="240">
        <v>0</v>
      </c>
      <c r="K1729" s="240">
        <v>0</v>
      </c>
      <c r="L1729" s="240">
        <v>0</v>
      </c>
      <c r="M1729" s="240">
        <v>0</v>
      </c>
      <c r="N1729" s="240">
        <v>0</v>
      </c>
      <c r="O1729" s="240">
        <v>0</v>
      </c>
      <c r="P1729" s="240">
        <v>0</v>
      </c>
      <c r="Q1729" s="240">
        <v>0</v>
      </c>
      <c r="R1729" s="240">
        <v>0</v>
      </c>
      <c r="S1729" s="240">
        <v>0</v>
      </c>
      <c r="T1729" s="240">
        <v>0</v>
      </c>
      <c r="U1729" s="240">
        <v>0</v>
      </c>
      <c r="V1729" s="240">
        <v>0</v>
      </c>
      <c r="W1729" s="240">
        <v>0</v>
      </c>
      <c r="X1729" s="240">
        <v>0</v>
      </c>
      <c r="Y1729" s="240">
        <v>0</v>
      </c>
      <c r="Z1729" s="240">
        <v>0</v>
      </c>
      <c r="AA1729" s="248">
        <v>0</v>
      </c>
      <c r="AB1729" s="93"/>
    </row>
    <row r="1730" spans="1:28" ht="19.5" customHeight="1" x14ac:dyDescent="0.15">
      <c r="A1730" s="194"/>
      <c r="B1730" s="198"/>
      <c r="C1730" s="198"/>
      <c r="D1730" s="198"/>
      <c r="E1730" s="189" t="s">
        <v>150</v>
      </c>
      <c r="F1730" s="240">
        <v>0</v>
      </c>
      <c r="G1730" s="240">
        <v>0</v>
      </c>
      <c r="H1730" s="240">
        <v>0</v>
      </c>
      <c r="I1730" s="240">
        <v>0</v>
      </c>
      <c r="J1730" s="240">
        <v>0</v>
      </c>
      <c r="K1730" s="240">
        <v>0</v>
      </c>
      <c r="L1730" s="240">
        <v>0</v>
      </c>
      <c r="M1730" s="240">
        <v>0</v>
      </c>
      <c r="N1730" s="240">
        <v>0</v>
      </c>
      <c r="O1730" s="240">
        <v>0</v>
      </c>
      <c r="P1730" s="240">
        <v>0</v>
      </c>
      <c r="Q1730" s="240">
        <v>0</v>
      </c>
      <c r="R1730" s="240">
        <v>0</v>
      </c>
      <c r="S1730" s="240">
        <v>0</v>
      </c>
      <c r="T1730" s="240">
        <v>0</v>
      </c>
      <c r="U1730" s="240">
        <v>0</v>
      </c>
      <c r="V1730" s="240">
        <v>0</v>
      </c>
      <c r="W1730" s="240">
        <v>0</v>
      </c>
      <c r="X1730" s="240">
        <v>0</v>
      </c>
      <c r="Y1730" s="240">
        <v>0</v>
      </c>
      <c r="Z1730" s="240">
        <v>0</v>
      </c>
      <c r="AA1730" s="248">
        <v>0</v>
      </c>
      <c r="AB1730" s="93"/>
    </row>
    <row r="1731" spans="1:28" ht="19.5" customHeight="1" x14ac:dyDescent="0.15">
      <c r="A1731" s="194" t="s">
        <v>85</v>
      </c>
      <c r="B1731" s="198"/>
      <c r="C1731" s="198"/>
      <c r="D1731" s="189" t="s">
        <v>166</v>
      </c>
      <c r="E1731" s="189" t="s">
        <v>184</v>
      </c>
      <c r="F1731" s="240">
        <v>0</v>
      </c>
      <c r="G1731" s="240">
        <v>0</v>
      </c>
      <c r="H1731" s="240">
        <v>0</v>
      </c>
      <c r="I1731" s="240">
        <v>0</v>
      </c>
      <c r="J1731" s="240">
        <v>0</v>
      </c>
      <c r="K1731" s="240">
        <v>0</v>
      </c>
      <c r="L1731" s="240">
        <v>0</v>
      </c>
      <c r="M1731" s="240">
        <v>0</v>
      </c>
      <c r="N1731" s="240">
        <v>0</v>
      </c>
      <c r="O1731" s="240">
        <v>0</v>
      </c>
      <c r="P1731" s="240">
        <v>0</v>
      </c>
      <c r="Q1731" s="240">
        <v>0</v>
      </c>
      <c r="R1731" s="240">
        <v>0</v>
      </c>
      <c r="S1731" s="240">
        <v>0</v>
      </c>
      <c r="T1731" s="240">
        <v>0</v>
      </c>
      <c r="U1731" s="240">
        <v>0</v>
      </c>
      <c r="V1731" s="240">
        <v>0</v>
      </c>
      <c r="W1731" s="240">
        <v>0</v>
      </c>
      <c r="X1731" s="240">
        <v>0</v>
      </c>
      <c r="Y1731" s="240">
        <v>0</v>
      </c>
      <c r="Z1731" s="240">
        <v>0</v>
      </c>
      <c r="AA1731" s="248">
        <v>0</v>
      </c>
      <c r="AB1731" s="93"/>
    </row>
    <row r="1732" spans="1:28" ht="19.5" customHeight="1" x14ac:dyDescent="0.15">
      <c r="A1732" s="194"/>
      <c r="B1732" s="198"/>
      <c r="C1732" s="198" t="s">
        <v>162</v>
      </c>
      <c r="D1732" s="198"/>
      <c r="E1732" s="189" t="s">
        <v>150</v>
      </c>
      <c r="F1732" s="240">
        <v>0</v>
      </c>
      <c r="G1732" s="240">
        <v>0</v>
      </c>
      <c r="H1732" s="240">
        <v>0</v>
      </c>
      <c r="I1732" s="240">
        <v>0</v>
      </c>
      <c r="J1732" s="240">
        <v>0</v>
      </c>
      <c r="K1732" s="240">
        <v>0</v>
      </c>
      <c r="L1732" s="240">
        <v>0</v>
      </c>
      <c r="M1732" s="240">
        <v>0</v>
      </c>
      <c r="N1732" s="240">
        <v>0</v>
      </c>
      <c r="O1732" s="240">
        <v>0</v>
      </c>
      <c r="P1732" s="240">
        <v>0</v>
      </c>
      <c r="Q1732" s="240">
        <v>0</v>
      </c>
      <c r="R1732" s="240">
        <v>0</v>
      </c>
      <c r="S1732" s="240">
        <v>0</v>
      </c>
      <c r="T1732" s="240">
        <v>0</v>
      </c>
      <c r="U1732" s="240">
        <v>0</v>
      </c>
      <c r="V1732" s="240">
        <v>0</v>
      </c>
      <c r="W1732" s="240">
        <v>0</v>
      </c>
      <c r="X1732" s="240">
        <v>0</v>
      </c>
      <c r="Y1732" s="240">
        <v>0</v>
      </c>
      <c r="Z1732" s="240">
        <v>0</v>
      </c>
      <c r="AA1732" s="248">
        <v>0</v>
      </c>
      <c r="AB1732" s="93"/>
    </row>
    <row r="1733" spans="1:28" ht="19.5" customHeight="1" x14ac:dyDescent="0.15">
      <c r="A1733" s="194"/>
      <c r="B1733" s="198" t="s">
        <v>20</v>
      </c>
      <c r="C1733" s="198"/>
      <c r="D1733" s="189" t="s">
        <v>164</v>
      </c>
      <c r="E1733" s="189" t="s">
        <v>184</v>
      </c>
      <c r="F1733" s="240">
        <v>0</v>
      </c>
      <c r="G1733" s="240">
        <v>0</v>
      </c>
      <c r="H1733" s="240">
        <v>0</v>
      </c>
      <c r="I1733" s="240">
        <v>0</v>
      </c>
      <c r="J1733" s="240">
        <v>0</v>
      </c>
      <c r="K1733" s="240">
        <v>0</v>
      </c>
      <c r="L1733" s="240">
        <v>0</v>
      </c>
      <c r="M1733" s="240">
        <v>0</v>
      </c>
      <c r="N1733" s="240">
        <v>0</v>
      </c>
      <c r="O1733" s="240">
        <v>0</v>
      </c>
      <c r="P1733" s="240">
        <v>0</v>
      </c>
      <c r="Q1733" s="240">
        <v>0</v>
      </c>
      <c r="R1733" s="240">
        <v>0</v>
      </c>
      <c r="S1733" s="240">
        <v>0</v>
      </c>
      <c r="T1733" s="240">
        <v>0</v>
      </c>
      <c r="U1733" s="240">
        <v>0</v>
      </c>
      <c r="V1733" s="240">
        <v>0</v>
      </c>
      <c r="W1733" s="240">
        <v>0</v>
      </c>
      <c r="X1733" s="240">
        <v>0</v>
      </c>
      <c r="Y1733" s="240">
        <v>0</v>
      </c>
      <c r="Z1733" s="240">
        <v>0</v>
      </c>
      <c r="AA1733" s="248">
        <v>0</v>
      </c>
      <c r="AB1733" s="93"/>
    </row>
    <row r="1734" spans="1:28" ht="19.5" customHeight="1" x14ac:dyDescent="0.15">
      <c r="A1734" s="194"/>
      <c r="B1734" s="198"/>
      <c r="C1734" s="198"/>
      <c r="D1734" s="198"/>
      <c r="E1734" s="189" t="s">
        <v>150</v>
      </c>
      <c r="F1734" s="240">
        <v>0</v>
      </c>
      <c r="G1734" s="240">
        <v>0</v>
      </c>
      <c r="H1734" s="240">
        <v>0</v>
      </c>
      <c r="I1734" s="240">
        <v>0</v>
      </c>
      <c r="J1734" s="240">
        <v>0</v>
      </c>
      <c r="K1734" s="240">
        <v>0</v>
      </c>
      <c r="L1734" s="240">
        <v>0</v>
      </c>
      <c r="M1734" s="240">
        <v>0</v>
      </c>
      <c r="N1734" s="240">
        <v>0</v>
      </c>
      <c r="O1734" s="240">
        <v>0</v>
      </c>
      <c r="P1734" s="240">
        <v>0</v>
      </c>
      <c r="Q1734" s="240">
        <v>0</v>
      </c>
      <c r="R1734" s="240">
        <v>0</v>
      </c>
      <c r="S1734" s="240">
        <v>0</v>
      </c>
      <c r="T1734" s="240">
        <v>0</v>
      </c>
      <c r="U1734" s="240">
        <v>0</v>
      </c>
      <c r="V1734" s="240">
        <v>0</v>
      </c>
      <c r="W1734" s="240">
        <v>0</v>
      </c>
      <c r="X1734" s="240">
        <v>0</v>
      </c>
      <c r="Y1734" s="240">
        <v>0</v>
      </c>
      <c r="Z1734" s="240">
        <v>0</v>
      </c>
      <c r="AA1734" s="248">
        <v>0</v>
      </c>
      <c r="AB1734" s="93"/>
    </row>
    <row r="1735" spans="1:28" ht="19.5" customHeight="1" x14ac:dyDescent="0.15">
      <c r="A1735" s="194"/>
      <c r="B1735" s="197"/>
      <c r="C1735" s="193" t="s">
        <v>165</v>
      </c>
      <c r="D1735" s="188"/>
      <c r="E1735" s="189" t="s">
        <v>184</v>
      </c>
      <c r="F1735" s="240">
        <v>1523.21</v>
      </c>
      <c r="G1735" s="240">
        <v>19.149999999999999</v>
      </c>
      <c r="H1735" s="240">
        <v>15.83</v>
      </c>
      <c r="I1735" s="240">
        <v>4.32</v>
      </c>
      <c r="J1735" s="240">
        <v>11.42</v>
      </c>
      <c r="K1735" s="240">
        <v>37.799999999999997</v>
      </c>
      <c r="L1735" s="240">
        <v>7.74</v>
      </c>
      <c r="M1735" s="240">
        <v>17.12</v>
      </c>
      <c r="N1735" s="240">
        <v>25.32</v>
      </c>
      <c r="O1735" s="240">
        <v>2.09</v>
      </c>
      <c r="P1735" s="240">
        <v>10.7</v>
      </c>
      <c r="Q1735" s="240">
        <v>31.12</v>
      </c>
      <c r="R1735" s="240">
        <v>98.04</v>
      </c>
      <c r="S1735" s="240">
        <v>165.61</v>
      </c>
      <c r="T1735" s="240">
        <v>278.81</v>
      </c>
      <c r="U1735" s="240">
        <v>362.44</v>
      </c>
      <c r="V1735" s="240">
        <v>217.38</v>
      </c>
      <c r="W1735" s="240">
        <v>152.08000000000001</v>
      </c>
      <c r="X1735" s="240">
        <v>66.239999999999995</v>
      </c>
      <c r="Y1735" s="240">
        <v>0</v>
      </c>
      <c r="Z1735" s="240">
        <v>0</v>
      </c>
      <c r="AA1735" s="248">
        <v>0</v>
      </c>
      <c r="AB1735" s="93"/>
    </row>
    <row r="1736" spans="1:28" ht="19.5" customHeight="1" thickBot="1" x14ac:dyDescent="0.2">
      <c r="A1736" s="199"/>
      <c r="B1736" s="200"/>
      <c r="C1736" s="200"/>
      <c r="D1736" s="201"/>
      <c r="E1736" s="202" t="s">
        <v>150</v>
      </c>
      <c r="F1736" s="240">
        <v>209.86699999999999</v>
      </c>
      <c r="G1736" s="251">
        <v>0</v>
      </c>
      <c r="H1736" s="250">
        <v>0.16</v>
      </c>
      <c r="I1736" s="250">
        <v>0.108</v>
      </c>
      <c r="J1736" s="250">
        <v>0.57999999999999996</v>
      </c>
      <c r="K1736" s="250">
        <v>2.6539999999999999</v>
      </c>
      <c r="L1736" s="250">
        <v>0.69799999999999995</v>
      </c>
      <c r="M1736" s="250">
        <v>1.712</v>
      </c>
      <c r="N1736" s="250">
        <v>2.7890000000000001</v>
      </c>
      <c r="O1736" s="250">
        <v>0.25</v>
      </c>
      <c r="P1736" s="250">
        <v>1.2969999999999999</v>
      </c>
      <c r="Q1736" s="250">
        <v>4.3049999999999997</v>
      </c>
      <c r="R1736" s="250">
        <v>13.792999999999999</v>
      </c>
      <c r="S1736" s="250">
        <v>23.484000000000002</v>
      </c>
      <c r="T1736" s="250">
        <v>40.707999999999998</v>
      </c>
      <c r="U1736" s="250">
        <v>53.281999999999897</v>
      </c>
      <c r="V1736" s="250">
        <v>31.957000000000001</v>
      </c>
      <c r="W1736" s="250">
        <v>22.35</v>
      </c>
      <c r="X1736" s="250">
        <v>9.74</v>
      </c>
      <c r="Y1736" s="250">
        <v>0</v>
      </c>
      <c r="Z1736" s="250">
        <v>0</v>
      </c>
      <c r="AA1736" s="249">
        <v>0</v>
      </c>
      <c r="AB1736" s="93"/>
    </row>
    <row r="1737" spans="1:28" ht="19.5" customHeight="1" x14ac:dyDescent="0.15">
      <c r="A1737" s="391" t="s">
        <v>119</v>
      </c>
      <c r="B1737" s="394" t="s">
        <v>120</v>
      </c>
      <c r="C1737" s="395"/>
      <c r="D1737" s="396"/>
      <c r="E1737" s="198" t="s">
        <v>184</v>
      </c>
      <c r="F1737" s="248">
        <v>97.93</v>
      </c>
    </row>
    <row r="1738" spans="1:28" ht="19.5" customHeight="1" x14ac:dyDescent="0.15">
      <c r="A1738" s="392"/>
      <c r="B1738" s="397" t="s">
        <v>206</v>
      </c>
      <c r="C1738" s="398"/>
      <c r="D1738" s="399"/>
      <c r="E1738" s="189" t="s">
        <v>184</v>
      </c>
      <c r="F1738" s="248">
        <v>80.31</v>
      </c>
    </row>
    <row r="1739" spans="1:28" ht="19.5" customHeight="1" x14ac:dyDescent="0.15">
      <c r="A1739" s="393"/>
      <c r="B1739" s="397" t="s">
        <v>207</v>
      </c>
      <c r="C1739" s="398"/>
      <c r="D1739" s="399"/>
      <c r="E1739" s="189" t="s">
        <v>184</v>
      </c>
      <c r="F1739" s="248">
        <v>17.62</v>
      </c>
    </row>
    <row r="1740" spans="1:28" ht="19.5" customHeight="1" thickBot="1" x14ac:dyDescent="0.2">
      <c r="A1740" s="400" t="s">
        <v>205</v>
      </c>
      <c r="B1740" s="401"/>
      <c r="C1740" s="401"/>
      <c r="D1740" s="402"/>
      <c r="E1740" s="203" t="s">
        <v>184</v>
      </c>
      <c r="F1740" s="247">
        <v>0</v>
      </c>
    </row>
    <row r="1742" spans="1:28" ht="19.5" customHeight="1" x14ac:dyDescent="0.15">
      <c r="A1742" s="88" t="s">
        <v>387</v>
      </c>
      <c r="F1742" s="261" t="s">
        <v>504</v>
      </c>
    </row>
    <row r="1743" spans="1:28" ht="19.5" customHeight="1" thickBot="1" x14ac:dyDescent="0.2">
      <c r="A1743" s="388" t="s">
        <v>28</v>
      </c>
      <c r="B1743" s="390"/>
      <c r="C1743" s="390"/>
      <c r="D1743" s="390"/>
      <c r="E1743" s="390"/>
      <c r="F1743" s="390"/>
      <c r="G1743" s="390"/>
      <c r="H1743" s="390"/>
      <c r="I1743" s="390"/>
      <c r="J1743" s="390"/>
      <c r="K1743" s="390"/>
      <c r="L1743" s="390"/>
      <c r="M1743" s="390"/>
      <c r="N1743" s="390"/>
      <c r="O1743" s="390"/>
      <c r="P1743" s="390"/>
      <c r="Q1743" s="390"/>
      <c r="R1743" s="390"/>
      <c r="S1743" s="390"/>
      <c r="T1743" s="390"/>
      <c r="U1743" s="390"/>
      <c r="V1743" s="390"/>
      <c r="W1743" s="390"/>
      <c r="X1743" s="390"/>
      <c r="Y1743" s="390"/>
      <c r="Z1743" s="390"/>
      <c r="AA1743" s="390"/>
    </row>
    <row r="1744" spans="1:28" ht="19.5" customHeight="1" x14ac:dyDescent="0.15">
      <c r="A1744" s="185" t="s">
        <v>180</v>
      </c>
      <c r="B1744" s="186"/>
      <c r="C1744" s="186"/>
      <c r="D1744" s="186"/>
      <c r="E1744" s="186"/>
      <c r="F1744" s="90" t="s">
        <v>181</v>
      </c>
      <c r="G1744" s="91"/>
      <c r="H1744" s="91"/>
      <c r="I1744" s="91"/>
      <c r="J1744" s="91"/>
      <c r="K1744" s="91"/>
      <c r="L1744" s="91"/>
      <c r="M1744" s="91"/>
      <c r="N1744" s="91"/>
      <c r="O1744" s="91"/>
      <c r="P1744" s="91"/>
      <c r="Q1744" s="260"/>
      <c r="R1744" s="92"/>
      <c r="S1744" s="91"/>
      <c r="T1744" s="91"/>
      <c r="U1744" s="91"/>
      <c r="V1744" s="91"/>
      <c r="W1744" s="91"/>
      <c r="X1744" s="91"/>
      <c r="Y1744" s="91"/>
      <c r="Z1744" s="91"/>
      <c r="AA1744" s="259" t="s">
        <v>182</v>
      </c>
      <c r="AB1744" s="93"/>
    </row>
    <row r="1745" spans="1:28" ht="19.5" customHeight="1" x14ac:dyDescent="0.15">
      <c r="A1745" s="187" t="s">
        <v>183</v>
      </c>
      <c r="B1745" s="188"/>
      <c r="C1745" s="188"/>
      <c r="D1745" s="188"/>
      <c r="E1745" s="189" t="s">
        <v>184</v>
      </c>
      <c r="F1745" s="240">
        <v>25853.51</v>
      </c>
      <c r="G1745" s="256" t="s">
        <v>185</v>
      </c>
      <c r="H1745" s="256" t="s">
        <v>186</v>
      </c>
      <c r="I1745" s="256" t="s">
        <v>187</v>
      </c>
      <c r="J1745" s="256" t="s">
        <v>188</v>
      </c>
      <c r="K1745" s="256" t="s">
        <v>228</v>
      </c>
      <c r="L1745" s="256" t="s">
        <v>229</v>
      </c>
      <c r="M1745" s="256" t="s">
        <v>230</v>
      </c>
      <c r="N1745" s="256" t="s">
        <v>231</v>
      </c>
      <c r="O1745" s="256" t="s">
        <v>232</v>
      </c>
      <c r="P1745" s="256" t="s">
        <v>233</v>
      </c>
      <c r="Q1745" s="258" t="s">
        <v>234</v>
      </c>
      <c r="R1745" s="257" t="s">
        <v>235</v>
      </c>
      <c r="S1745" s="256" t="s">
        <v>236</v>
      </c>
      <c r="T1745" s="256" t="s">
        <v>237</v>
      </c>
      <c r="U1745" s="256" t="s">
        <v>238</v>
      </c>
      <c r="V1745" s="256" t="s">
        <v>239</v>
      </c>
      <c r="W1745" s="256" t="s">
        <v>42</v>
      </c>
      <c r="X1745" s="256" t="s">
        <v>147</v>
      </c>
      <c r="Y1745" s="256" t="s">
        <v>148</v>
      </c>
      <c r="Z1745" s="256" t="s">
        <v>149</v>
      </c>
      <c r="AA1745" s="253"/>
      <c r="AB1745" s="93"/>
    </row>
    <row r="1746" spans="1:28" ht="19.5" customHeight="1" x14ac:dyDescent="0.15">
      <c r="A1746" s="190"/>
      <c r="B1746" s="191"/>
      <c r="C1746" s="191"/>
      <c r="D1746" s="191"/>
      <c r="E1746" s="189" t="s">
        <v>150</v>
      </c>
      <c r="F1746" s="240">
        <v>5847.7460000000001</v>
      </c>
      <c r="G1746" s="254"/>
      <c r="H1746" s="254"/>
      <c r="I1746" s="254"/>
      <c r="J1746" s="254"/>
      <c r="K1746" s="254"/>
      <c r="L1746" s="254"/>
      <c r="M1746" s="254"/>
      <c r="N1746" s="254"/>
      <c r="O1746" s="254"/>
      <c r="P1746" s="254"/>
      <c r="Q1746" s="255"/>
      <c r="R1746" s="94"/>
      <c r="S1746" s="254"/>
      <c r="T1746" s="254"/>
      <c r="U1746" s="254"/>
      <c r="V1746" s="254"/>
      <c r="W1746" s="254"/>
      <c r="X1746" s="254"/>
      <c r="Y1746" s="254"/>
      <c r="Z1746" s="254"/>
      <c r="AA1746" s="253" t="s">
        <v>151</v>
      </c>
      <c r="AB1746" s="93"/>
    </row>
    <row r="1747" spans="1:28" ht="19.5" customHeight="1" x14ac:dyDescent="0.15">
      <c r="A1747" s="192"/>
      <c r="B1747" s="193" t="s">
        <v>152</v>
      </c>
      <c r="C1747" s="188"/>
      <c r="D1747" s="188"/>
      <c r="E1747" s="189" t="s">
        <v>184</v>
      </c>
      <c r="F1747" s="240">
        <v>25545.46</v>
      </c>
      <c r="G1747" s="240">
        <v>46.14</v>
      </c>
      <c r="H1747" s="240">
        <v>111.94</v>
      </c>
      <c r="I1747" s="240">
        <v>187.72</v>
      </c>
      <c r="J1747" s="240">
        <v>251.53</v>
      </c>
      <c r="K1747" s="240">
        <v>412.49</v>
      </c>
      <c r="L1747" s="240">
        <v>553.89</v>
      </c>
      <c r="M1747" s="240">
        <v>830.01</v>
      </c>
      <c r="N1747" s="240">
        <v>1261.1199999999999</v>
      </c>
      <c r="O1747" s="240">
        <v>1416.46</v>
      </c>
      <c r="P1747" s="240">
        <v>2102.2199999999998</v>
      </c>
      <c r="Q1747" s="240">
        <v>2518.98</v>
      </c>
      <c r="R1747" s="240">
        <v>3054.08</v>
      </c>
      <c r="S1747" s="240">
        <v>3028.25</v>
      </c>
      <c r="T1747" s="240">
        <v>4112.1400000000003</v>
      </c>
      <c r="U1747" s="240">
        <v>2852.2</v>
      </c>
      <c r="V1747" s="240">
        <v>1473.15</v>
      </c>
      <c r="W1747" s="240">
        <v>479.89</v>
      </c>
      <c r="X1747" s="240">
        <v>213.61</v>
      </c>
      <c r="Y1747" s="240">
        <v>222.24</v>
      </c>
      <c r="Z1747" s="240">
        <v>72.88</v>
      </c>
      <c r="AA1747" s="248">
        <v>344.52</v>
      </c>
      <c r="AB1747" s="93"/>
    </row>
    <row r="1748" spans="1:28" ht="19.5" customHeight="1" x14ac:dyDescent="0.15">
      <c r="A1748" s="194"/>
      <c r="B1748" s="195"/>
      <c r="C1748" s="191"/>
      <c r="D1748" s="191"/>
      <c r="E1748" s="189" t="s">
        <v>150</v>
      </c>
      <c r="F1748" s="240">
        <v>5847.7460000000001</v>
      </c>
      <c r="G1748" s="240">
        <v>0</v>
      </c>
      <c r="H1748" s="240">
        <v>0.50800000000000001</v>
      </c>
      <c r="I1748" s="240">
        <v>5.0289999999999999</v>
      </c>
      <c r="J1748" s="240">
        <v>17.390999999999998</v>
      </c>
      <c r="K1748" s="240">
        <v>49.927</v>
      </c>
      <c r="L1748" s="240">
        <v>99.834999999999994</v>
      </c>
      <c r="M1748" s="240">
        <v>170.428</v>
      </c>
      <c r="N1748" s="240">
        <v>308.15499999999997</v>
      </c>
      <c r="O1748" s="240">
        <v>400.35199999999998</v>
      </c>
      <c r="P1748" s="240">
        <v>594.649</v>
      </c>
      <c r="Q1748" s="240">
        <v>693.780000000001</v>
      </c>
      <c r="R1748" s="240">
        <v>803.50699999999995</v>
      </c>
      <c r="S1748" s="240">
        <v>724.60599999999999</v>
      </c>
      <c r="T1748" s="240">
        <v>818.52100000000098</v>
      </c>
      <c r="U1748" s="240">
        <v>543.46100000000001</v>
      </c>
      <c r="V1748" s="240">
        <v>307.54500000000002</v>
      </c>
      <c r="W1748" s="240">
        <v>110.26</v>
      </c>
      <c r="X1748" s="240">
        <v>51.901000000000003</v>
      </c>
      <c r="Y1748" s="240">
        <v>45.436</v>
      </c>
      <c r="Z1748" s="240">
        <v>19.224</v>
      </c>
      <c r="AA1748" s="248">
        <v>83.230999999999995</v>
      </c>
      <c r="AB1748" s="93"/>
    </row>
    <row r="1749" spans="1:28" ht="19.5" customHeight="1" x14ac:dyDescent="0.15">
      <c r="A1749" s="194"/>
      <c r="B1749" s="196"/>
      <c r="C1749" s="193" t="s">
        <v>152</v>
      </c>
      <c r="D1749" s="188"/>
      <c r="E1749" s="189" t="s">
        <v>184</v>
      </c>
      <c r="F1749" s="240">
        <v>14280.83</v>
      </c>
      <c r="G1749" s="240">
        <v>43.07</v>
      </c>
      <c r="H1749" s="240">
        <v>64.62</v>
      </c>
      <c r="I1749" s="240">
        <v>127.82</v>
      </c>
      <c r="J1749" s="240">
        <v>194.86</v>
      </c>
      <c r="K1749" s="240">
        <v>328.77</v>
      </c>
      <c r="L1749" s="240">
        <v>461.97</v>
      </c>
      <c r="M1749" s="240">
        <v>661.43</v>
      </c>
      <c r="N1749" s="240">
        <v>1014.22</v>
      </c>
      <c r="O1749" s="240">
        <v>1269.0899999999999</v>
      </c>
      <c r="P1749" s="240">
        <v>1899.1</v>
      </c>
      <c r="Q1749" s="240">
        <v>1917.63</v>
      </c>
      <c r="R1749" s="240">
        <v>2011.51</v>
      </c>
      <c r="S1749" s="240">
        <v>1634.62</v>
      </c>
      <c r="T1749" s="240">
        <v>1151.3499999999999</v>
      </c>
      <c r="U1749" s="240">
        <v>580.85</v>
      </c>
      <c r="V1749" s="240">
        <v>386.02</v>
      </c>
      <c r="W1749" s="240">
        <v>174.22</v>
      </c>
      <c r="X1749" s="240">
        <v>107.26</v>
      </c>
      <c r="Y1749" s="240">
        <v>83.99</v>
      </c>
      <c r="Z1749" s="240">
        <v>35.44</v>
      </c>
      <c r="AA1749" s="248">
        <v>132.99</v>
      </c>
      <c r="AB1749" s="93"/>
    </row>
    <row r="1750" spans="1:28" ht="19.5" customHeight="1" x14ac:dyDescent="0.15">
      <c r="A1750" s="194"/>
      <c r="B1750" s="197"/>
      <c r="C1750" s="197"/>
      <c r="D1750" s="191"/>
      <c r="E1750" s="189" t="s">
        <v>150</v>
      </c>
      <c r="F1750" s="240">
        <v>4135.6589999999997</v>
      </c>
      <c r="G1750" s="240">
        <v>0</v>
      </c>
      <c r="H1750" s="240">
        <v>3.7999999999999999E-2</v>
      </c>
      <c r="I1750" s="240">
        <v>3.4279999999999999</v>
      </c>
      <c r="J1750" s="240">
        <v>14.529</v>
      </c>
      <c r="K1750" s="240">
        <v>43.670999999999999</v>
      </c>
      <c r="L1750" s="240">
        <v>91.667000000000002</v>
      </c>
      <c r="M1750" s="240">
        <v>153.357</v>
      </c>
      <c r="N1750" s="240">
        <v>280.79399999999998</v>
      </c>
      <c r="O1750" s="240">
        <v>382.16500000000002</v>
      </c>
      <c r="P1750" s="240">
        <v>566.69299999999998</v>
      </c>
      <c r="Q1750" s="240">
        <v>604.97300000000098</v>
      </c>
      <c r="R1750" s="240">
        <v>640.44200000000001</v>
      </c>
      <c r="S1750" s="240">
        <v>509.27300000000002</v>
      </c>
      <c r="T1750" s="240">
        <v>363.62200000000001</v>
      </c>
      <c r="U1750" s="240">
        <v>190.744</v>
      </c>
      <c r="V1750" s="240">
        <v>127.169</v>
      </c>
      <c r="W1750" s="240">
        <v>56.045999999999999</v>
      </c>
      <c r="X1750" s="240">
        <v>34.906999999999996</v>
      </c>
      <c r="Y1750" s="240">
        <v>24.134</v>
      </c>
      <c r="Z1750" s="240">
        <v>12.38</v>
      </c>
      <c r="AA1750" s="248">
        <v>35.627000000000002</v>
      </c>
      <c r="AB1750" s="93"/>
    </row>
    <row r="1751" spans="1:28" ht="19.5" customHeight="1" x14ac:dyDescent="0.15">
      <c r="A1751" s="194"/>
      <c r="B1751" s="198"/>
      <c r="C1751" s="189"/>
      <c r="D1751" s="189" t="s">
        <v>153</v>
      </c>
      <c r="E1751" s="189" t="s">
        <v>184</v>
      </c>
      <c r="F1751" s="240">
        <v>14083.08</v>
      </c>
      <c r="G1751" s="240">
        <v>42.81</v>
      </c>
      <c r="H1751" s="240">
        <v>60.83</v>
      </c>
      <c r="I1751" s="240">
        <v>115.61</v>
      </c>
      <c r="J1751" s="240">
        <v>184.26</v>
      </c>
      <c r="K1751" s="240">
        <v>315.17</v>
      </c>
      <c r="L1751" s="240">
        <v>451.95</v>
      </c>
      <c r="M1751" s="240">
        <v>652.71</v>
      </c>
      <c r="N1751" s="240">
        <v>1008.35</v>
      </c>
      <c r="O1751" s="240">
        <v>1249.79</v>
      </c>
      <c r="P1751" s="240">
        <v>1881.59</v>
      </c>
      <c r="Q1751" s="240">
        <v>1914.47</v>
      </c>
      <c r="R1751" s="240">
        <v>2007.44</v>
      </c>
      <c r="S1751" s="240">
        <v>1625.9</v>
      </c>
      <c r="T1751" s="240">
        <v>1133.1600000000001</v>
      </c>
      <c r="U1751" s="240">
        <v>562.71</v>
      </c>
      <c r="V1751" s="240">
        <v>357.79</v>
      </c>
      <c r="W1751" s="240">
        <v>168.82</v>
      </c>
      <c r="X1751" s="240">
        <v>106.17</v>
      </c>
      <c r="Y1751" s="240">
        <v>75.36</v>
      </c>
      <c r="Z1751" s="240">
        <v>35.200000000000003</v>
      </c>
      <c r="AA1751" s="248">
        <v>132.99</v>
      </c>
      <c r="AB1751" s="93"/>
    </row>
    <row r="1752" spans="1:28" ht="19.5" customHeight="1" x14ac:dyDescent="0.15">
      <c r="A1752" s="194"/>
      <c r="B1752" s="198" t="s">
        <v>154</v>
      </c>
      <c r="C1752" s="198"/>
      <c r="D1752" s="198"/>
      <c r="E1752" s="189" t="s">
        <v>150</v>
      </c>
      <c r="F1752" s="240">
        <v>4112.6350000000002</v>
      </c>
      <c r="G1752" s="240">
        <v>0</v>
      </c>
      <c r="H1752" s="240">
        <v>0</v>
      </c>
      <c r="I1752" s="240">
        <v>3.0430000000000001</v>
      </c>
      <c r="J1752" s="240">
        <v>13.923</v>
      </c>
      <c r="K1752" s="240">
        <v>42.756999999999998</v>
      </c>
      <c r="L1752" s="240">
        <v>90.606999999999999</v>
      </c>
      <c r="M1752" s="240">
        <v>152.363</v>
      </c>
      <c r="N1752" s="240">
        <v>279.61200000000002</v>
      </c>
      <c r="O1752" s="240">
        <v>378.18700000000001</v>
      </c>
      <c r="P1752" s="240">
        <v>563.04300000000001</v>
      </c>
      <c r="Q1752" s="240">
        <v>604.453000000001</v>
      </c>
      <c r="R1752" s="240">
        <v>639.86099999999999</v>
      </c>
      <c r="S1752" s="240">
        <v>508.39100000000002</v>
      </c>
      <c r="T1752" s="240">
        <v>361.71600000000001</v>
      </c>
      <c r="U1752" s="240">
        <v>188.87700000000001</v>
      </c>
      <c r="V1752" s="240">
        <v>124.26300000000001</v>
      </c>
      <c r="W1752" s="240">
        <v>55.499000000000002</v>
      </c>
      <c r="X1752" s="240">
        <v>34.798000000000002</v>
      </c>
      <c r="Y1752" s="240">
        <v>23.26</v>
      </c>
      <c r="Z1752" s="240">
        <v>12.355</v>
      </c>
      <c r="AA1752" s="248">
        <v>35.627000000000002</v>
      </c>
      <c r="AB1752" s="93"/>
    </row>
    <row r="1753" spans="1:28" ht="19.5" customHeight="1" x14ac:dyDescent="0.15">
      <c r="A1753" s="194" t="s">
        <v>155</v>
      </c>
      <c r="B1753" s="198"/>
      <c r="C1753" s="198" t="s">
        <v>10</v>
      </c>
      <c r="D1753" s="189" t="s">
        <v>156</v>
      </c>
      <c r="E1753" s="189" t="s">
        <v>184</v>
      </c>
      <c r="F1753" s="240">
        <v>9062.7000000000007</v>
      </c>
      <c r="G1753" s="240">
        <v>12.65</v>
      </c>
      <c r="H1753" s="240">
        <v>17.5</v>
      </c>
      <c r="I1753" s="240">
        <v>40.590000000000003</v>
      </c>
      <c r="J1753" s="240">
        <v>105.27</v>
      </c>
      <c r="K1753" s="240">
        <v>217.53</v>
      </c>
      <c r="L1753" s="240">
        <v>413.83</v>
      </c>
      <c r="M1753" s="240">
        <v>555.17999999999995</v>
      </c>
      <c r="N1753" s="240">
        <v>906.29</v>
      </c>
      <c r="O1753" s="240">
        <v>1083.6199999999999</v>
      </c>
      <c r="P1753" s="240">
        <v>1321.83</v>
      </c>
      <c r="Q1753" s="240">
        <v>1219.98</v>
      </c>
      <c r="R1753" s="240">
        <v>1185.1400000000001</v>
      </c>
      <c r="S1753" s="240">
        <v>778.19</v>
      </c>
      <c r="T1753" s="240">
        <v>522.46</v>
      </c>
      <c r="U1753" s="240">
        <v>287.64999999999998</v>
      </c>
      <c r="V1753" s="240">
        <v>213</v>
      </c>
      <c r="W1753" s="240">
        <v>78.23</v>
      </c>
      <c r="X1753" s="240">
        <v>47.35</v>
      </c>
      <c r="Y1753" s="240">
        <v>27.01</v>
      </c>
      <c r="Z1753" s="240">
        <v>21.3</v>
      </c>
      <c r="AA1753" s="248">
        <v>8.1</v>
      </c>
      <c r="AB1753" s="93"/>
    </row>
    <row r="1754" spans="1:28" ht="19.5" customHeight="1" x14ac:dyDescent="0.15">
      <c r="A1754" s="194"/>
      <c r="B1754" s="198"/>
      <c r="C1754" s="198"/>
      <c r="D1754" s="198"/>
      <c r="E1754" s="189" t="s">
        <v>150</v>
      </c>
      <c r="F1754" s="240">
        <v>3021.9740000000002</v>
      </c>
      <c r="G1754" s="240">
        <v>0</v>
      </c>
      <c r="H1754" s="240">
        <v>0</v>
      </c>
      <c r="I1754" s="240">
        <v>2.851</v>
      </c>
      <c r="J1754" s="240">
        <v>12.619</v>
      </c>
      <c r="K1754" s="240">
        <v>36.994999999999997</v>
      </c>
      <c r="L1754" s="240">
        <v>86.85</v>
      </c>
      <c r="M1754" s="240">
        <v>138.893</v>
      </c>
      <c r="N1754" s="240">
        <v>262.38</v>
      </c>
      <c r="O1754" s="240">
        <v>346.14299999999997</v>
      </c>
      <c r="P1754" s="240">
        <v>447.91500000000002</v>
      </c>
      <c r="Q1754" s="240">
        <v>450.02700000000101</v>
      </c>
      <c r="R1754" s="240">
        <v>448.89400000000001</v>
      </c>
      <c r="S1754" s="240">
        <v>302.45600000000002</v>
      </c>
      <c r="T1754" s="240">
        <v>207.89400000000001</v>
      </c>
      <c r="U1754" s="240">
        <v>117.28700000000001</v>
      </c>
      <c r="V1754" s="240">
        <v>86.564999999999998</v>
      </c>
      <c r="W1754" s="240">
        <v>32.020000000000003</v>
      </c>
      <c r="X1754" s="240">
        <v>19.417999999999999</v>
      </c>
      <c r="Y1754" s="240">
        <v>10.659000000000001</v>
      </c>
      <c r="Z1754" s="240">
        <v>8.7409999999999997</v>
      </c>
      <c r="AA1754" s="248">
        <v>3.367</v>
      </c>
      <c r="AB1754" s="93"/>
    </row>
    <row r="1755" spans="1:28" ht="19.5" customHeight="1" x14ac:dyDescent="0.15">
      <c r="A1755" s="194"/>
      <c r="B1755" s="198"/>
      <c r="C1755" s="198"/>
      <c r="D1755" s="189" t="s">
        <v>157</v>
      </c>
      <c r="E1755" s="189" t="s">
        <v>184</v>
      </c>
      <c r="F1755" s="240">
        <v>764.71</v>
      </c>
      <c r="G1755" s="240">
        <v>0</v>
      </c>
      <c r="H1755" s="240">
        <v>0</v>
      </c>
      <c r="I1755" s="240">
        <v>1.59</v>
      </c>
      <c r="J1755" s="240">
        <v>0</v>
      </c>
      <c r="K1755" s="240">
        <v>0.14000000000000001</v>
      </c>
      <c r="L1755" s="240">
        <v>1.54</v>
      </c>
      <c r="M1755" s="240">
        <v>0.39</v>
      </c>
      <c r="N1755" s="240">
        <v>7.35</v>
      </c>
      <c r="O1755" s="240">
        <v>49.87</v>
      </c>
      <c r="P1755" s="240">
        <v>136.68</v>
      </c>
      <c r="Q1755" s="240">
        <v>187.2</v>
      </c>
      <c r="R1755" s="240">
        <v>113.94</v>
      </c>
      <c r="S1755" s="240">
        <v>90.61</v>
      </c>
      <c r="T1755" s="240">
        <v>73.12</v>
      </c>
      <c r="U1755" s="240">
        <v>29.4</v>
      </c>
      <c r="V1755" s="240">
        <v>43.95</v>
      </c>
      <c r="W1755" s="240">
        <v>7.53</v>
      </c>
      <c r="X1755" s="240">
        <v>10.51</v>
      </c>
      <c r="Y1755" s="240">
        <v>2.36</v>
      </c>
      <c r="Z1755" s="240">
        <v>2.08</v>
      </c>
      <c r="AA1755" s="248">
        <v>6.45</v>
      </c>
      <c r="AB1755" s="93"/>
    </row>
    <row r="1756" spans="1:28" ht="19.5" customHeight="1" x14ac:dyDescent="0.15">
      <c r="A1756" s="194"/>
      <c r="B1756" s="198"/>
      <c r="C1756" s="198"/>
      <c r="D1756" s="198"/>
      <c r="E1756" s="189" t="s">
        <v>150</v>
      </c>
      <c r="F1756" s="240">
        <v>170.25399999999999</v>
      </c>
      <c r="G1756" s="240">
        <v>0</v>
      </c>
      <c r="H1756" s="240">
        <v>0</v>
      </c>
      <c r="I1756" s="240">
        <v>7.8E-2</v>
      </c>
      <c r="J1756" s="240">
        <v>0</v>
      </c>
      <c r="K1756" s="240">
        <v>1.4E-2</v>
      </c>
      <c r="L1756" s="240">
        <v>0.184</v>
      </c>
      <c r="M1756" s="240">
        <v>5.3999999999999999E-2</v>
      </c>
      <c r="N1756" s="240">
        <v>1.177</v>
      </c>
      <c r="O1756" s="240">
        <v>8.9760000000000009</v>
      </c>
      <c r="P1756" s="240">
        <v>27.274000000000001</v>
      </c>
      <c r="Q1756" s="240">
        <v>41.171999999999997</v>
      </c>
      <c r="R1756" s="240">
        <v>26.202000000000002</v>
      </c>
      <c r="S1756" s="240">
        <v>21.420999999999999</v>
      </c>
      <c r="T1756" s="240">
        <v>18.106999999999999</v>
      </c>
      <c r="U1756" s="240">
        <v>7.1130000000000004</v>
      </c>
      <c r="V1756" s="240">
        <v>11.029</v>
      </c>
      <c r="W1756" s="240">
        <v>1.93</v>
      </c>
      <c r="X1756" s="240">
        <v>2.7160000000000002</v>
      </c>
      <c r="Y1756" s="240">
        <v>0.61299999999999999</v>
      </c>
      <c r="Z1756" s="240">
        <v>0.54100000000000004</v>
      </c>
      <c r="AA1756" s="248">
        <v>1.653</v>
      </c>
      <c r="AB1756" s="93"/>
    </row>
    <row r="1757" spans="1:28" ht="19.5" customHeight="1" x14ac:dyDescent="0.15">
      <c r="A1757" s="194"/>
      <c r="B1757" s="198" t="s">
        <v>158</v>
      </c>
      <c r="C1757" s="198" t="s">
        <v>159</v>
      </c>
      <c r="D1757" s="189" t="s">
        <v>160</v>
      </c>
      <c r="E1757" s="189" t="s">
        <v>184</v>
      </c>
      <c r="F1757" s="240">
        <v>3483.07</v>
      </c>
      <c r="G1757" s="240">
        <v>5.0999999999999996</v>
      </c>
      <c r="H1757" s="240">
        <v>0.82</v>
      </c>
      <c r="I1757" s="240">
        <v>0.08</v>
      </c>
      <c r="J1757" s="240">
        <v>2.85</v>
      </c>
      <c r="K1757" s="240">
        <v>43.59</v>
      </c>
      <c r="L1757" s="240">
        <v>26.3</v>
      </c>
      <c r="M1757" s="240">
        <v>91.86</v>
      </c>
      <c r="N1757" s="240">
        <v>74.47</v>
      </c>
      <c r="O1757" s="240">
        <v>73.7</v>
      </c>
      <c r="P1757" s="240">
        <v>270.55</v>
      </c>
      <c r="Q1757" s="240">
        <v>464.22</v>
      </c>
      <c r="R1757" s="240">
        <v>636.98</v>
      </c>
      <c r="S1757" s="240">
        <v>678.67</v>
      </c>
      <c r="T1757" s="240">
        <v>505.25</v>
      </c>
      <c r="U1757" s="240">
        <v>222.8</v>
      </c>
      <c r="V1757" s="240">
        <v>89.5</v>
      </c>
      <c r="W1757" s="240">
        <v>79.650000000000006</v>
      </c>
      <c r="X1757" s="240">
        <v>43.68</v>
      </c>
      <c r="Y1757" s="240">
        <v>45.25</v>
      </c>
      <c r="Z1757" s="240">
        <v>11.82</v>
      </c>
      <c r="AA1757" s="248">
        <v>115.93</v>
      </c>
      <c r="AB1757" s="93"/>
    </row>
    <row r="1758" spans="1:28" ht="19.5" customHeight="1" x14ac:dyDescent="0.15">
      <c r="A1758" s="194"/>
      <c r="B1758" s="198"/>
      <c r="C1758" s="198"/>
      <c r="D1758" s="198"/>
      <c r="E1758" s="189" t="s">
        <v>150</v>
      </c>
      <c r="F1758" s="240">
        <v>794.67499999999995</v>
      </c>
      <c r="G1758" s="240">
        <v>0</v>
      </c>
      <c r="H1758" s="240">
        <v>0</v>
      </c>
      <c r="I1758" s="240">
        <v>4.0000000000000001E-3</v>
      </c>
      <c r="J1758" s="240">
        <v>0.19900000000000001</v>
      </c>
      <c r="K1758" s="240">
        <v>4.3449999999999998</v>
      </c>
      <c r="L1758" s="240">
        <v>3.16</v>
      </c>
      <c r="M1758" s="240">
        <v>12.864000000000001</v>
      </c>
      <c r="N1758" s="240">
        <v>11.92</v>
      </c>
      <c r="O1758" s="240">
        <v>13.269</v>
      </c>
      <c r="P1758" s="240">
        <v>54.116</v>
      </c>
      <c r="Q1758" s="240">
        <v>102.13800000000001</v>
      </c>
      <c r="R1758" s="240">
        <v>145.62</v>
      </c>
      <c r="S1758" s="240">
        <v>162.78100000000001</v>
      </c>
      <c r="T1758" s="240">
        <v>126.372</v>
      </c>
      <c r="U1758" s="240">
        <v>57.667999999999999</v>
      </c>
      <c r="V1758" s="240">
        <v>23.265999999999998</v>
      </c>
      <c r="W1758" s="240">
        <v>20.673999999999999</v>
      </c>
      <c r="X1758" s="240">
        <v>11.327999999999999</v>
      </c>
      <c r="Y1758" s="240">
        <v>11.766</v>
      </c>
      <c r="Z1758" s="240">
        <v>3.073</v>
      </c>
      <c r="AA1758" s="248">
        <v>30.111999999999998</v>
      </c>
      <c r="AB1758" s="93"/>
    </row>
    <row r="1759" spans="1:28" ht="19.5" customHeight="1" x14ac:dyDescent="0.15">
      <c r="A1759" s="194"/>
      <c r="B1759" s="198"/>
      <c r="C1759" s="198"/>
      <c r="D1759" s="189" t="s">
        <v>161</v>
      </c>
      <c r="E1759" s="189" t="s">
        <v>184</v>
      </c>
      <c r="F1759" s="240">
        <v>292.33</v>
      </c>
      <c r="G1759" s="240">
        <v>18.149999999999999</v>
      </c>
      <c r="H1759" s="240">
        <v>41.34</v>
      </c>
      <c r="I1759" s="240">
        <v>71.510000000000005</v>
      </c>
      <c r="J1759" s="240">
        <v>73.8</v>
      </c>
      <c r="K1759" s="240">
        <v>53.52</v>
      </c>
      <c r="L1759" s="240">
        <v>10.16</v>
      </c>
      <c r="M1759" s="240">
        <v>2.84</v>
      </c>
      <c r="N1759" s="240">
        <v>0.64</v>
      </c>
      <c r="O1759" s="240">
        <v>0</v>
      </c>
      <c r="P1759" s="240">
        <v>8.36</v>
      </c>
      <c r="Q1759" s="240">
        <v>0.03</v>
      </c>
      <c r="R1759" s="240">
        <v>1.44</v>
      </c>
      <c r="S1759" s="240">
        <v>1.2</v>
      </c>
      <c r="T1759" s="240">
        <v>0</v>
      </c>
      <c r="U1759" s="240">
        <v>0.5</v>
      </c>
      <c r="V1759" s="240">
        <v>0</v>
      </c>
      <c r="W1759" s="240">
        <v>1.7</v>
      </c>
      <c r="X1759" s="240">
        <v>4.63</v>
      </c>
      <c r="Y1759" s="240">
        <v>0</v>
      </c>
      <c r="Z1759" s="240">
        <v>0</v>
      </c>
      <c r="AA1759" s="248">
        <v>2.5099999999999998</v>
      </c>
      <c r="AB1759" s="93"/>
    </row>
    <row r="1760" spans="1:28" ht="19.5" customHeight="1" x14ac:dyDescent="0.15">
      <c r="A1760" s="194"/>
      <c r="B1760" s="198"/>
      <c r="C1760" s="198"/>
      <c r="D1760" s="198"/>
      <c r="E1760" s="189" t="s">
        <v>150</v>
      </c>
      <c r="F1760" s="240">
        <v>6.88</v>
      </c>
      <c r="G1760" s="240">
        <v>0</v>
      </c>
      <c r="H1760" s="240">
        <v>0</v>
      </c>
      <c r="I1760" s="240">
        <v>0</v>
      </c>
      <c r="J1760" s="240">
        <v>0.89100000000000001</v>
      </c>
      <c r="K1760" s="240">
        <v>1.393</v>
      </c>
      <c r="L1760" s="240">
        <v>0.39600000000000002</v>
      </c>
      <c r="M1760" s="240">
        <v>0.16600000000000001</v>
      </c>
      <c r="N1760" s="240">
        <v>3.4000000000000002E-2</v>
      </c>
      <c r="O1760" s="240">
        <v>0</v>
      </c>
      <c r="P1760" s="240">
        <v>1.1040000000000001</v>
      </c>
      <c r="Q1760" s="240">
        <v>3.0000000000000001E-3</v>
      </c>
      <c r="R1760" s="240">
        <v>0.27700000000000002</v>
      </c>
      <c r="S1760" s="240">
        <v>0.19</v>
      </c>
      <c r="T1760" s="240">
        <v>0</v>
      </c>
      <c r="U1760" s="240">
        <v>0.10199999999999999</v>
      </c>
      <c r="V1760" s="240">
        <v>0</v>
      </c>
      <c r="W1760" s="240">
        <v>0.49299999999999999</v>
      </c>
      <c r="X1760" s="240">
        <v>1.3360000000000001</v>
      </c>
      <c r="Y1760" s="240">
        <v>0</v>
      </c>
      <c r="Z1760" s="240">
        <v>0</v>
      </c>
      <c r="AA1760" s="248">
        <v>0.495</v>
      </c>
      <c r="AB1760" s="93"/>
    </row>
    <row r="1761" spans="1:28" ht="19.5" customHeight="1" x14ac:dyDescent="0.15">
      <c r="A1761" s="194"/>
      <c r="B1761" s="198"/>
      <c r="C1761" s="198" t="s">
        <v>162</v>
      </c>
      <c r="D1761" s="189" t="s">
        <v>163</v>
      </c>
      <c r="E1761" s="189" t="s">
        <v>184</v>
      </c>
      <c r="F1761" s="240">
        <v>449.51</v>
      </c>
      <c r="G1761" s="240">
        <v>6.91</v>
      </c>
      <c r="H1761" s="240">
        <v>1.17</v>
      </c>
      <c r="I1761" s="240">
        <v>1.84</v>
      </c>
      <c r="J1761" s="240">
        <v>2.13</v>
      </c>
      <c r="K1761" s="240">
        <v>0</v>
      </c>
      <c r="L1761" s="240">
        <v>0.1</v>
      </c>
      <c r="M1761" s="240">
        <v>1.83</v>
      </c>
      <c r="N1761" s="240">
        <v>19.600000000000001</v>
      </c>
      <c r="O1761" s="240">
        <v>42.6</v>
      </c>
      <c r="P1761" s="240">
        <v>115.22</v>
      </c>
      <c r="Q1761" s="240">
        <v>42.46</v>
      </c>
      <c r="R1761" s="240">
        <v>69.94</v>
      </c>
      <c r="S1761" s="240">
        <v>77.23</v>
      </c>
      <c r="T1761" s="240">
        <v>32.33</v>
      </c>
      <c r="U1761" s="240">
        <v>22.36</v>
      </c>
      <c r="V1761" s="240">
        <v>11.34</v>
      </c>
      <c r="W1761" s="240">
        <v>1.71</v>
      </c>
      <c r="X1761" s="240">
        <v>0</v>
      </c>
      <c r="Y1761" s="240">
        <v>0.74</v>
      </c>
      <c r="Z1761" s="240">
        <v>0</v>
      </c>
      <c r="AA1761" s="248">
        <v>0</v>
      </c>
      <c r="AB1761" s="93"/>
    </row>
    <row r="1762" spans="1:28" ht="19.5" customHeight="1" x14ac:dyDescent="0.15">
      <c r="A1762" s="194"/>
      <c r="B1762" s="198" t="s">
        <v>20</v>
      </c>
      <c r="C1762" s="198"/>
      <c r="D1762" s="198"/>
      <c r="E1762" s="189" t="s">
        <v>150</v>
      </c>
      <c r="F1762" s="240">
        <v>114.887</v>
      </c>
      <c r="G1762" s="240">
        <v>0</v>
      </c>
      <c r="H1762" s="240">
        <v>0</v>
      </c>
      <c r="I1762" s="240">
        <v>0.11</v>
      </c>
      <c r="J1762" s="240">
        <v>0.21299999999999999</v>
      </c>
      <c r="K1762" s="240">
        <v>0</v>
      </c>
      <c r="L1762" s="240">
        <v>1.6E-2</v>
      </c>
      <c r="M1762" s="240">
        <v>0.34799999999999998</v>
      </c>
      <c r="N1762" s="240">
        <v>4.101</v>
      </c>
      <c r="O1762" s="240">
        <v>9.7989999999999995</v>
      </c>
      <c r="P1762" s="240">
        <v>28.812999999999999</v>
      </c>
      <c r="Q1762" s="240">
        <v>11.019</v>
      </c>
      <c r="R1762" s="240">
        <v>18.867999999999999</v>
      </c>
      <c r="S1762" s="240">
        <v>21.542999999999999</v>
      </c>
      <c r="T1762" s="240">
        <v>9.343</v>
      </c>
      <c r="U1762" s="240">
        <v>6.7069999999999999</v>
      </c>
      <c r="V1762" s="240">
        <v>3.403</v>
      </c>
      <c r="W1762" s="240">
        <v>0.38200000000000001</v>
      </c>
      <c r="X1762" s="240">
        <v>0</v>
      </c>
      <c r="Y1762" s="240">
        <v>0.222</v>
      </c>
      <c r="Z1762" s="240">
        <v>0</v>
      </c>
      <c r="AA1762" s="248">
        <v>0</v>
      </c>
      <c r="AB1762" s="93"/>
    </row>
    <row r="1763" spans="1:28" ht="19.5" customHeight="1" x14ac:dyDescent="0.15">
      <c r="A1763" s="194"/>
      <c r="B1763" s="198"/>
      <c r="C1763" s="198"/>
      <c r="D1763" s="189" t="s">
        <v>164</v>
      </c>
      <c r="E1763" s="189" t="s">
        <v>184</v>
      </c>
      <c r="F1763" s="240">
        <v>30.76</v>
      </c>
      <c r="G1763" s="240">
        <v>0</v>
      </c>
      <c r="H1763" s="240">
        <v>0</v>
      </c>
      <c r="I1763" s="240">
        <v>0</v>
      </c>
      <c r="J1763" s="240">
        <v>0.21</v>
      </c>
      <c r="K1763" s="240">
        <v>0.39</v>
      </c>
      <c r="L1763" s="240">
        <v>0.02</v>
      </c>
      <c r="M1763" s="240">
        <v>0.61</v>
      </c>
      <c r="N1763" s="240">
        <v>0</v>
      </c>
      <c r="O1763" s="240">
        <v>0</v>
      </c>
      <c r="P1763" s="240">
        <v>28.95</v>
      </c>
      <c r="Q1763" s="240">
        <v>0.57999999999999996</v>
      </c>
      <c r="R1763" s="240">
        <v>0</v>
      </c>
      <c r="S1763" s="240">
        <v>0</v>
      </c>
      <c r="T1763" s="240">
        <v>0</v>
      </c>
      <c r="U1763" s="240">
        <v>0</v>
      </c>
      <c r="V1763" s="240">
        <v>0</v>
      </c>
      <c r="W1763" s="240">
        <v>0</v>
      </c>
      <c r="X1763" s="240">
        <v>0</v>
      </c>
      <c r="Y1763" s="240">
        <v>0</v>
      </c>
      <c r="Z1763" s="240">
        <v>0</v>
      </c>
      <c r="AA1763" s="248">
        <v>0</v>
      </c>
      <c r="AB1763" s="93"/>
    </row>
    <row r="1764" spans="1:28" ht="19.5" customHeight="1" x14ac:dyDescent="0.15">
      <c r="A1764" s="194" t="s">
        <v>227</v>
      </c>
      <c r="B1764" s="198"/>
      <c r="C1764" s="198"/>
      <c r="D1764" s="198"/>
      <c r="E1764" s="189" t="s">
        <v>150</v>
      </c>
      <c r="F1764" s="240">
        <v>3.9649999999999999</v>
      </c>
      <c r="G1764" s="240">
        <v>0</v>
      </c>
      <c r="H1764" s="240">
        <v>0</v>
      </c>
      <c r="I1764" s="240">
        <v>0</v>
      </c>
      <c r="J1764" s="240">
        <v>1E-3</v>
      </c>
      <c r="K1764" s="240">
        <v>0.01</v>
      </c>
      <c r="L1764" s="240">
        <v>1E-3</v>
      </c>
      <c r="M1764" s="240">
        <v>3.7999999999999999E-2</v>
      </c>
      <c r="N1764" s="240">
        <v>0</v>
      </c>
      <c r="O1764" s="240">
        <v>0</v>
      </c>
      <c r="P1764" s="240">
        <v>3.8210000000000002</v>
      </c>
      <c r="Q1764" s="240">
        <v>9.4E-2</v>
      </c>
      <c r="R1764" s="240">
        <v>0</v>
      </c>
      <c r="S1764" s="240">
        <v>0</v>
      </c>
      <c r="T1764" s="240">
        <v>0</v>
      </c>
      <c r="U1764" s="240">
        <v>0</v>
      </c>
      <c r="V1764" s="240">
        <v>0</v>
      </c>
      <c r="W1764" s="240">
        <v>0</v>
      </c>
      <c r="X1764" s="240">
        <v>0</v>
      </c>
      <c r="Y1764" s="240">
        <v>0</v>
      </c>
      <c r="Z1764" s="240">
        <v>0</v>
      </c>
      <c r="AA1764" s="248">
        <v>0</v>
      </c>
      <c r="AB1764" s="93"/>
    </row>
    <row r="1765" spans="1:28" ht="19.5" customHeight="1" x14ac:dyDescent="0.15">
      <c r="A1765" s="194"/>
      <c r="B1765" s="197"/>
      <c r="C1765" s="193" t="s">
        <v>165</v>
      </c>
      <c r="D1765" s="188"/>
      <c r="E1765" s="189" t="s">
        <v>184</v>
      </c>
      <c r="F1765" s="240">
        <v>197.75</v>
      </c>
      <c r="G1765" s="240">
        <v>0.26</v>
      </c>
      <c r="H1765" s="240">
        <v>3.79</v>
      </c>
      <c r="I1765" s="240">
        <v>12.21</v>
      </c>
      <c r="J1765" s="240">
        <v>10.6</v>
      </c>
      <c r="K1765" s="240">
        <v>13.6</v>
      </c>
      <c r="L1765" s="240">
        <v>10.02</v>
      </c>
      <c r="M1765" s="240">
        <v>8.7200000000000006</v>
      </c>
      <c r="N1765" s="240">
        <v>5.87</v>
      </c>
      <c r="O1765" s="240">
        <v>19.3</v>
      </c>
      <c r="P1765" s="240">
        <v>17.510000000000002</v>
      </c>
      <c r="Q1765" s="240">
        <v>3.16</v>
      </c>
      <c r="R1765" s="240">
        <v>4.07</v>
      </c>
      <c r="S1765" s="240">
        <v>8.7200000000000006</v>
      </c>
      <c r="T1765" s="240">
        <v>18.190000000000001</v>
      </c>
      <c r="U1765" s="240">
        <v>18.14</v>
      </c>
      <c r="V1765" s="240">
        <v>28.23</v>
      </c>
      <c r="W1765" s="240">
        <v>5.4</v>
      </c>
      <c r="X1765" s="240">
        <v>1.0900000000000001</v>
      </c>
      <c r="Y1765" s="240">
        <v>8.6300000000000008</v>
      </c>
      <c r="Z1765" s="240">
        <v>0.24</v>
      </c>
      <c r="AA1765" s="248">
        <v>0</v>
      </c>
      <c r="AB1765" s="93"/>
    </row>
    <row r="1766" spans="1:28" ht="19.5" customHeight="1" x14ac:dyDescent="0.15">
      <c r="A1766" s="194"/>
      <c r="B1766" s="197"/>
      <c r="C1766" s="197"/>
      <c r="D1766" s="191"/>
      <c r="E1766" s="189" t="s">
        <v>150</v>
      </c>
      <c r="F1766" s="240">
        <v>23.024000000000001</v>
      </c>
      <c r="G1766" s="240">
        <v>0</v>
      </c>
      <c r="H1766" s="240">
        <v>3.7999999999999999E-2</v>
      </c>
      <c r="I1766" s="240">
        <v>0.38500000000000001</v>
      </c>
      <c r="J1766" s="240">
        <v>0.60599999999999998</v>
      </c>
      <c r="K1766" s="240">
        <v>0.91400000000000003</v>
      </c>
      <c r="L1766" s="240">
        <v>1.06</v>
      </c>
      <c r="M1766" s="240">
        <v>0.99399999999999999</v>
      </c>
      <c r="N1766" s="240">
        <v>1.1819999999999999</v>
      </c>
      <c r="O1766" s="240">
        <v>3.9780000000000002</v>
      </c>
      <c r="P1766" s="240">
        <v>3.65</v>
      </c>
      <c r="Q1766" s="240">
        <v>0.52</v>
      </c>
      <c r="R1766" s="240">
        <v>0.58099999999999996</v>
      </c>
      <c r="S1766" s="240">
        <v>0.88200000000000001</v>
      </c>
      <c r="T1766" s="240">
        <v>1.9059999999999999</v>
      </c>
      <c r="U1766" s="240">
        <v>1.867</v>
      </c>
      <c r="V1766" s="240">
        <v>2.9060000000000001</v>
      </c>
      <c r="W1766" s="240">
        <v>0.54700000000000004</v>
      </c>
      <c r="X1766" s="240">
        <v>0.109</v>
      </c>
      <c r="Y1766" s="240">
        <v>0.874000000000001</v>
      </c>
      <c r="Z1766" s="240">
        <v>2.5000000000000001E-2</v>
      </c>
      <c r="AA1766" s="248">
        <v>0</v>
      </c>
      <c r="AB1766" s="93"/>
    </row>
    <row r="1767" spans="1:28" ht="19.5" customHeight="1" x14ac:dyDescent="0.15">
      <c r="A1767" s="194"/>
      <c r="B1767" s="196"/>
      <c r="C1767" s="193" t="s">
        <v>152</v>
      </c>
      <c r="D1767" s="188"/>
      <c r="E1767" s="189" t="s">
        <v>184</v>
      </c>
      <c r="F1767" s="240">
        <v>11264.63</v>
      </c>
      <c r="G1767" s="240">
        <v>3.07</v>
      </c>
      <c r="H1767" s="240">
        <v>47.32</v>
      </c>
      <c r="I1767" s="240">
        <v>59.9</v>
      </c>
      <c r="J1767" s="240">
        <v>56.67</v>
      </c>
      <c r="K1767" s="240">
        <v>83.72</v>
      </c>
      <c r="L1767" s="240">
        <v>91.92</v>
      </c>
      <c r="M1767" s="240">
        <v>168.58</v>
      </c>
      <c r="N1767" s="240">
        <v>246.9</v>
      </c>
      <c r="O1767" s="240">
        <v>147.37</v>
      </c>
      <c r="P1767" s="240">
        <v>203.12</v>
      </c>
      <c r="Q1767" s="240">
        <v>601.35</v>
      </c>
      <c r="R1767" s="240">
        <v>1042.57</v>
      </c>
      <c r="S1767" s="240">
        <v>1393.63</v>
      </c>
      <c r="T1767" s="240">
        <v>2960.79</v>
      </c>
      <c r="U1767" s="240">
        <v>2271.35</v>
      </c>
      <c r="V1767" s="240">
        <v>1087.1300000000001</v>
      </c>
      <c r="W1767" s="240">
        <v>305.67</v>
      </c>
      <c r="X1767" s="240">
        <v>106.35</v>
      </c>
      <c r="Y1767" s="240">
        <v>138.25</v>
      </c>
      <c r="Z1767" s="240">
        <v>37.44</v>
      </c>
      <c r="AA1767" s="248">
        <v>211.53</v>
      </c>
      <c r="AB1767" s="93"/>
    </row>
    <row r="1768" spans="1:28" ht="19.5" customHeight="1" x14ac:dyDescent="0.15">
      <c r="A1768" s="194"/>
      <c r="B1768" s="197"/>
      <c r="C1768" s="197"/>
      <c r="D1768" s="191"/>
      <c r="E1768" s="189" t="s">
        <v>150</v>
      </c>
      <c r="F1768" s="240">
        <v>1712.087</v>
      </c>
      <c r="G1768" s="240">
        <v>0</v>
      </c>
      <c r="H1768" s="240">
        <v>0.47</v>
      </c>
      <c r="I1768" s="240">
        <v>1.601</v>
      </c>
      <c r="J1768" s="240">
        <v>2.8620000000000001</v>
      </c>
      <c r="K1768" s="240">
        <v>6.2560000000000002</v>
      </c>
      <c r="L1768" s="240">
        <v>8.1679999999999993</v>
      </c>
      <c r="M1768" s="240">
        <v>17.071000000000002</v>
      </c>
      <c r="N1768" s="240">
        <v>27.361000000000001</v>
      </c>
      <c r="O1768" s="240">
        <v>18.187000000000001</v>
      </c>
      <c r="P1768" s="240">
        <v>27.956</v>
      </c>
      <c r="Q1768" s="240">
        <v>88.807000000000002</v>
      </c>
      <c r="R1768" s="240">
        <v>163.065</v>
      </c>
      <c r="S1768" s="240">
        <v>215.333</v>
      </c>
      <c r="T1768" s="240">
        <v>454.89900000000102</v>
      </c>
      <c r="U1768" s="240">
        <v>352.71699999999998</v>
      </c>
      <c r="V1768" s="240">
        <v>180.376</v>
      </c>
      <c r="W1768" s="240">
        <v>54.213999999999999</v>
      </c>
      <c r="X1768" s="240">
        <v>16.994</v>
      </c>
      <c r="Y1768" s="240">
        <v>21.302</v>
      </c>
      <c r="Z1768" s="240">
        <v>6.8440000000000003</v>
      </c>
      <c r="AA1768" s="248">
        <v>47.603999999999999</v>
      </c>
      <c r="AB1768" s="93"/>
    </row>
    <row r="1769" spans="1:28" ht="19.5" customHeight="1" x14ac:dyDescent="0.15">
      <c r="A1769" s="194"/>
      <c r="B1769" s="198" t="s">
        <v>94</v>
      </c>
      <c r="C1769" s="189"/>
      <c r="D1769" s="189" t="s">
        <v>153</v>
      </c>
      <c r="E1769" s="189" t="s">
        <v>184</v>
      </c>
      <c r="F1769" s="240">
        <v>1239.1300000000001</v>
      </c>
      <c r="G1769" s="240">
        <v>0</v>
      </c>
      <c r="H1769" s="240">
        <v>0.3</v>
      </c>
      <c r="I1769" s="240">
        <v>3.33</v>
      </c>
      <c r="J1769" s="240">
        <v>0.95</v>
      </c>
      <c r="K1769" s="240">
        <v>13.85</v>
      </c>
      <c r="L1769" s="240">
        <v>3.67</v>
      </c>
      <c r="M1769" s="240">
        <v>5.35</v>
      </c>
      <c r="N1769" s="240">
        <v>3.53</v>
      </c>
      <c r="O1769" s="240">
        <v>10.08</v>
      </c>
      <c r="P1769" s="240">
        <v>24.53</v>
      </c>
      <c r="Q1769" s="240">
        <v>59.33</v>
      </c>
      <c r="R1769" s="240">
        <v>141.96</v>
      </c>
      <c r="S1769" s="240">
        <v>145.77000000000001</v>
      </c>
      <c r="T1769" s="240">
        <v>219.44</v>
      </c>
      <c r="U1769" s="240">
        <v>171.64</v>
      </c>
      <c r="V1769" s="240">
        <v>187.97</v>
      </c>
      <c r="W1769" s="240">
        <v>82.5</v>
      </c>
      <c r="X1769" s="240">
        <v>11.98</v>
      </c>
      <c r="Y1769" s="240">
        <v>9.92</v>
      </c>
      <c r="Z1769" s="240">
        <v>11.7</v>
      </c>
      <c r="AA1769" s="252">
        <v>131.33000000000001</v>
      </c>
      <c r="AB1769" s="93"/>
    </row>
    <row r="1770" spans="1:28" ht="19.5" customHeight="1" x14ac:dyDescent="0.15">
      <c r="A1770" s="194"/>
      <c r="B1770" s="198"/>
      <c r="C1770" s="198" t="s">
        <v>10</v>
      </c>
      <c r="D1770" s="198"/>
      <c r="E1770" s="189" t="s">
        <v>150</v>
      </c>
      <c r="F1770" s="240">
        <v>304.55500000000001</v>
      </c>
      <c r="G1770" s="240">
        <v>0</v>
      </c>
      <c r="H1770" s="240">
        <v>0</v>
      </c>
      <c r="I1770" s="240">
        <v>0.17</v>
      </c>
      <c r="J1770" s="240">
        <v>3.9E-2</v>
      </c>
      <c r="K1770" s="240">
        <v>1.383</v>
      </c>
      <c r="L1770" s="240">
        <v>0.219</v>
      </c>
      <c r="M1770" s="240">
        <v>0.745</v>
      </c>
      <c r="N1770" s="240">
        <v>0.56499999999999995</v>
      </c>
      <c r="O1770" s="240">
        <v>1.7230000000000001</v>
      </c>
      <c r="P1770" s="240">
        <v>4.8310000000000004</v>
      </c>
      <c r="Q1770" s="240">
        <v>13.021000000000001</v>
      </c>
      <c r="R1770" s="240">
        <v>32.658000000000001</v>
      </c>
      <c r="S1770" s="240">
        <v>34.917999999999999</v>
      </c>
      <c r="T1770" s="240">
        <v>54.984000000000002</v>
      </c>
      <c r="U1770" s="240">
        <v>44.542999999999999</v>
      </c>
      <c r="V1770" s="240">
        <v>48.741999999999997</v>
      </c>
      <c r="W1770" s="240">
        <v>21.437000000000001</v>
      </c>
      <c r="X1770" s="240">
        <v>3.1219999999999999</v>
      </c>
      <c r="Y1770" s="240">
        <v>2.5779999999999998</v>
      </c>
      <c r="Z1770" s="240">
        <v>3.06</v>
      </c>
      <c r="AA1770" s="248">
        <v>35.817</v>
      </c>
      <c r="AB1770" s="93"/>
    </row>
    <row r="1771" spans="1:28" ht="19.5" customHeight="1" x14ac:dyDescent="0.15">
      <c r="A1771" s="194"/>
      <c r="B1771" s="198"/>
      <c r="C1771" s="198"/>
      <c r="D1771" s="189" t="s">
        <v>157</v>
      </c>
      <c r="E1771" s="189" t="s">
        <v>184</v>
      </c>
      <c r="F1771" s="240">
        <v>598.96</v>
      </c>
      <c r="G1771" s="240">
        <v>0</v>
      </c>
      <c r="H1771" s="240">
        <v>0</v>
      </c>
      <c r="I1771" s="240">
        <v>0</v>
      </c>
      <c r="J1771" s="240">
        <v>0</v>
      </c>
      <c r="K1771" s="240">
        <v>7.77</v>
      </c>
      <c r="L1771" s="240">
        <v>0</v>
      </c>
      <c r="M1771" s="240">
        <v>0</v>
      </c>
      <c r="N1771" s="240">
        <v>0</v>
      </c>
      <c r="O1771" s="240">
        <v>2.93</v>
      </c>
      <c r="P1771" s="240">
        <v>6.25</v>
      </c>
      <c r="Q1771" s="240">
        <v>16.2</v>
      </c>
      <c r="R1771" s="240">
        <v>55.53</v>
      </c>
      <c r="S1771" s="240">
        <v>52.37</v>
      </c>
      <c r="T1771" s="240">
        <v>84.26</v>
      </c>
      <c r="U1771" s="240">
        <v>127.32</v>
      </c>
      <c r="V1771" s="240">
        <v>149.97999999999999</v>
      </c>
      <c r="W1771" s="240">
        <v>68.459999999999994</v>
      </c>
      <c r="X1771" s="240">
        <v>4.74</v>
      </c>
      <c r="Y1771" s="240">
        <v>5.63</v>
      </c>
      <c r="Z1771" s="240">
        <v>10.91</v>
      </c>
      <c r="AA1771" s="248">
        <v>6.61</v>
      </c>
      <c r="AB1771" s="93"/>
    </row>
    <row r="1772" spans="1:28" ht="19.5" customHeight="1" x14ac:dyDescent="0.15">
      <c r="A1772" s="194"/>
      <c r="B1772" s="198"/>
      <c r="C1772" s="198"/>
      <c r="D1772" s="198"/>
      <c r="E1772" s="189" t="s">
        <v>150</v>
      </c>
      <c r="F1772" s="240">
        <v>149.36799999999999</v>
      </c>
      <c r="G1772" s="240">
        <v>0</v>
      </c>
      <c r="H1772" s="240">
        <v>0</v>
      </c>
      <c r="I1772" s="240">
        <v>0</v>
      </c>
      <c r="J1772" s="240">
        <v>0</v>
      </c>
      <c r="K1772" s="240">
        <v>0.77700000000000002</v>
      </c>
      <c r="L1772" s="240">
        <v>0</v>
      </c>
      <c r="M1772" s="240">
        <v>0</v>
      </c>
      <c r="N1772" s="240">
        <v>0</v>
      </c>
      <c r="O1772" s="240">
        <v>0.52800000000000002</v>
      </c>
      <c r="P1772" s="240">
        <v>1.25</v>
      </c>
      <c r="Q1772" s="240">
        <v>3.53</v>
      </c>
      <c r="R1772" s="240">
        <v>12.776</v>
      </c>
      <c r="S1772" s="240">
        <v>12.51</v>
      </c>
      <c r="T1772" s="240">
        <v>21.026</v>
      </c>
      <c r="U1772" s="240">
        <v>33.045000000000002</v>
      </c>
      <c r="V1772" s="240">
        <v>38.886000000000003</v>
      </c>
      <c r="W1772" s="240">
        <v>17.788</v>
      </c>
      <c r="X1772" s="240">
        <v>1.2330000000000001</v>
      </c>
      <c r="Y1772" s="240">
        <v>1.464</v>
      </c>
      <c r="Z1772" s="240">
        <v>2.8370000000000002</v>
      </c>
      <c r="AA1772" s="248">
        <v>1.718</v>
      </c>
      <c r="AB1772" s="93"/>
    </row>
    <row r="1773" spans="1:28" ht="19.5" customHeight="1" x14ac:dyDescent="0.15">
      <c r="A1773" s="194"/>
      <c r="B1773" s="198" t="s">
        <v>65</v>
      </c>
      <c r="C1773" s="198" t="s">
        <v>159</v>
      </c>
      <c r="D1773" s="189" t="s">
        <v>160</v>
      </c>
      <c r="E1773" s="189" t="s">
        <v>184</v>
      </c>
      <c r="F1773" s="240">
        <v>501.47</v>
      </c>
      <c r="G1773" s="240">
        <v>0</v>
      </c>
      <c r="H1773" s="240">
        <v>0.3</v>
      </c>
      <c r="I1773" s="240">
        <v>3.33</v>
      </c>
      <c r="J1773" s="240">
        <v>0.49</v>
      </c>
      <c r="K1773" s="240">
        <v>6.08</v>
      </c>
      <c r="L1773" s="240">
        <v>1.28</v>
      </c>
      <c r="M1773" s="240">
        <v>5.35</v>
      </c>
      <c r="N1773" s="240">
        <v>3.53</v>
      </c>
      <c r="O1773" s="240">
        <v>6.09</v>
      </c>
      <c r="P1773" s="240">
        <v>17.600000000000001</v>
      </c>
      <c r="Q1773" s="240">
        <v>43.13</v>
      </c>
      <c r="R1773" s="240">
        <v>86.43</v>
      </c>
      <c r="S1773" s="240">
        <v>93.4</v>
      </c>
      <c r="T1773" s="240">
        <v>121.86</v>
      </c>
      <c r="U1773" s="240">
        <v>44.32</v>
      </c>
      <c r="V1773" s="240">
        <v>37.99</v>
      </c>
      <c r="W1773" s="240">
        <v>14.04</v>
      </c>
      <c r="X1773" s="240">
        <v>6.95</v>
      </c>
      <c r="Y1773" s="240">
        <v>3.02</v>
      </c>
      <c r="Z1773" s="240">
        <v>0.21</v>
      </c>
      <c r="AA1773" s="248">
        <v>6.07</v>
      </c>
      <c r="AB1773" s="93"/>
    </row>
    <row r="1774" spans="1:28" ht="19.5" customHeight="1" x14ac:dyDescent="0.15">
      <c r="A1774" s="194"/>
      <c r="B1774" s="198"/>
      <c r="C1774" s="198"/>
      <c r="D1774" s="198"/>
      <c r="E1774" s="189" t="s">
        <v>150</v>
      </c>
      <c r="F1774" s="240">
        <v>118.345</v>
      </c>
      <c r="G1774" s="240">
        <v>0</v>
      </c>
      <c r="H1774" s="240">
        <v>0</v>
      </c>
      <c r="I1774" s="240">
        <v>0.17</v>
      </c>
      <c r="J1774" s="240">
        <v>3.4000000000000002E-2</v>
      </c>
      <c r="K1774" s="240">
        <v>0.60599999999999998</v>
      </c>
      <c r="L1774" s="240">
        <v>0.153</v>
      </c>
      <c r="M1774" s="240">
        <v>0.745</v>
      </c>
      <c r="N1774" s="240">
        <v>0.56499999999999995</v>
      </c>
      <c r="O1774" s="240">
        <v>1.085</v>
      </c>
      <c r="P1774" s="240">
        <v>3.5179999999999998</v>
      </c>
      <c r="Q1774" s="240">
        <v>9.4909999999999997</v>
      </c>
      <c r="R1774" s="240">
        <v>19.882000000000001</v>
      </c>
      <c r="S1774" s="240">
        <v>22.408000000000001</v>
      </c>
      <c r="T1774" s="240">
        <v>30.495999999999999</v>
      </c>
      <c r="U1774" s="240">
        <v>11.497999999999999</v>
      </c>
      <c r="V1774" s="240">
        <v>9.8559999999999999</v>
      </c>
      <c r="W1774" s="240">
        <v>3.649</v>
      </c>
      <c r="X1774" s="240">
        <v>1.8049999999999999</v>
      </c>
      <c r="Y1774" s="240">
        <v>0.751</v>
      </c>
      <c r="Z1774" s="240">
        <v>5.5E-2</v>
      </c>
      <c r="AA1774" s="248">
        <v>1.5780000000000001</v>
      </c>
      <c r="AB1774" s="93"/>
    </row>
    <row r="1775" spans="1:28" ht="19.5" customHeight="1" x14ac:dyDescent="0.15">
      <c r="A1775" s="194" t="s">
        <v>85</v>
      </c>
      <c r="B1775" s="198"/>
      <c r="C1775" s="198"/>
      <c r="D1775" s="189" t="s">
        <v>166</v>
      </c>
      <c r="E1775" s="189" t="s">
        <v>184</v>
      </c>
      <c r="F1775" s="240">
        <v>138.69999999999999</v>
      </c>
      <c r="G1775" s="240">
        <v>0</v>
      </c>
      <c r="H1775" s="240">
        <v>0</v>
      </c>
      <c r="I1775" s="240">
        <v>0</v>
      </c>
      <c r="J1775" s="240">
        <v>0.46</v>
      </c>
      <c r="K1775" s="240">
        <v>0</v>
      </c>
      <c r="L1775" s="240">
        <v>2.39</v>
      </c>
      <c r="M1775" s="240">
        <v>0</v>
      </c>
      <c r="N1775" s="240">
        <v>0</v>
      </c>
      <c r="O1775" s="240">
        <v>1.06</v>
      </c>
      <c r="P1775" s="240">
        <v>0.68</v>
      </c>
      <c r="Q1775" s="240">
        <v>0</v>
      </c>
      <c r="R1775" s="240">
        <v>0</v>
      </c>
      <c r="S1775" s="240">
        <v>0</v>
      </c>
      <c r="T1775" s="240">
        <v>13.32</v>
      </c>
      <c r="U1775" s="240">
        <v>0</v>
      </c>
      <c r="V1775" s="240">
        <v>0</v>
      </c>
      <c r="W1775" s="240">
        <v>0</v>
      </c>
      <c r="X1775" s="240">
        <v>0.28999999999999998</v>
      </c>
      <c r="Y1775" s="240">
        <v>1.27</v>
      </c>
      <c r="Z1775" s="240">
        <v>0.57999999999999996</v>
      </c>
      <c r="AA1775" s="248">
        <v>118.65</v>
      </c>
      <c r="AB1775" s="93"/>
    </row>
    <row r="1776" spans="1:28" ht="19.5" customHeight="1" x14ac:dyDescent="0.15">
      <c r="A1776" s="194"/>
      <c r="B1776" s="198"/>
      <c r="C1776" s="198" t="s">
        <v>162</v>
      </c>
      <c r="D1776" s="198"/>
      <c r="E1776" s="189" t="s">
        <v>150</v>
      </c>
      <c r="F1776" s="240">
        <v>36.841999999999999</v>
      </c>
      <c r="G1776" s="240">
        <v>0</v>
      </c>
      <c r="H1776" s="240">
        <v>0</v>
      </c>
      <c r="I1776" s="240">
        <v>0</v>
      </c>
      <c r="J1776" s="240">
        <v>5.0000000000000001E-3</v>
      </c>
      <c r="K1776" s="240">
        <v>0</v>
      </c>
      <c r="L1776" s="240">
        <v>6.6000000000000003E-2</v>
      </c>
      <c r="M1776" s="240">
        <v>0</v>
      </c>
      <c r="N1776" s="240">
        <v>0</v>
      </c>
      <c r="O1776" s="240">
        <v>0.11</v>
      </c>
      <c r="P1776" s="240">
        <v>6.3E-2</v>
      </c>
      <c r="Q1776" s="240">
        <v>0</v>
      </c>
      <c r="R1776" s="240">
        <v>0</v>
      </c>
      <c r="S1776" s="240">
        <v>0</v>
      </c>
      <c r="T1776" s="240">
        <v>3.4620000000000002</v>
      </c>
      <c r="U1776" s="240">
        <v>0</v>
      </c>
      <c r="V1776" s="240">
        <v>0</v>
      </c>
      <c r="W1776" s="240">
        <v>0</v>
      </c>
      <c r="X1776" s="240">
        <v>8.4000000000000005E-2</v>
      </c>
      <c r="Y1776" s="240">
        <v>0.36299999999999999</v>
      </c>
      <c r="Z1776" s="240">
        <v>0.16800000000000001</v>
      </c>
      <c r="AA1776" s="248">
        <v>32.521000000000001</v>
      </c>
      <c r="AB1776" s="93"/>
    </row>
    <row r="1777" spans="1:28" ht="19.5" customHeight="1" x14ac:dyDescent="0.15">
      <c r="A1777" s="194"/>
      <c r="B1777" s="198" t="s">
        <v>20</v>
      </c>
      <c r="C1777" s="198"/>
      <c r="D1777" s="189" t="s">
        <v>164</v>
      </c>
      <c r="E1777" s="189" t="s">
        <v>184</v>
      </c>
      <c r="F1777" s="240">
        <v>0</v>
      </c>
      <c r="G1777" s="240">
        <v>0</v>
      </c>
      <c r="H1777" s="240">
        <v>0</v>
      </c>
      <c r="I1777" s="240">
        <v>0</v>
      </c>
      <c r="J1777" s="240">
        <v>0</v>
      </c>
      <c r="K1777" s="240">
        <v>0</v>
      </c>
      <c r="L1777" s="240">
        <v>0</v>
      </c>
      <c r="M1777" s="240">
        <v>0</v>
      </c>
      <c r="N1777" s="240">
        <v>0</v>
      </c>
      <c r="O1777" s="240">
        <v>0</v>
      </c>
      <c r="P1777" s="240">
        <v>0</v>
      </c>
      <c r="Q1777" s="240">
        <v>0</v>
      </c>
      <c r="R1777" s="240">
        <v>0</v>
      </c>
      <c r="S1777" s="240">
        <v>0</v>
      </c>
      <c r="T1777" s="240">
        <v>0</v>
      </c>
      <c r="U1777" s="240">
        <v>0</v>
      </c>
      <c r="V1777" s="240">
        <v>0</v>
      </c>
      <c r="W1777" s="240">
        <v>0</v>
      </c>
      <c r="X1777" s="240">
        <v>0</v>
      </c>
      <c r="Y1777" s="240">
        <v>0</v>
      </c>
      <c r="Z1777" s="240">
        <v>0</v>
      </c>
      <c r="AA1777" s="248">
        <v>0</v>
      </c>
      <c r="AB1777" s="93"/>
    </row>
    <row r="1778" spans="1:28" ht="19.5" customHeight="1" x14ac:dyDescent="0.15">
      <c r="A1778" s="194"/>
      <c r="B1778" s="198"/>
      <c r="C1778" s="198"/>
      <c r="D1778" s="198"/>
      <c r="E1778" s="189" t="s">
        <v>150</v>
      </c>
      <c r="F1778" s="240">
        <v>0</v>
      </c>
      <c r="G1778" s="240">
        <v>0</v>
      </c>
      <c r="H1778" s="240">
        <v>0</v>
      </c>
      <c r="I1778" s="240">
        <v>0</v>
      </c>
      <c r="J1778" s="240">
        <v>0</v>
      </c>
      <c r="K1778" s="240">
        <v>0</v>
      </c>
      <c r="L1778" s="240">
        <v>0</v>
      </c>
      <c r="M1778" s="240">
        <v>0</v>
      </c>
      <c r="N1778" s="240">
        <v>0</v>
      </c>
      <c r="O1778" s="240">
        <v>0</v>
      </c>
      <c r="P1778" s="240">
        <v>0</v>
      </c>
      <c r="Q1778" s="240">
        <v>0</v>
      </c>
      <c r="R1778" s="240">
        <v>0</v>
      </c>
      <c r="S1778" s="240">
        <v>0</v>
      </c>
      <c r="T1778" s="240">
        <v>0</v>
      </c>
      <c r="U1778" s="240">
        <v>0</v>
      </c>
      <c r="V1778" s="240">
        <v>0</v>
      </c>
      <c r="W1778" s="240">
        <v>0</v>
      </c>
      <c r="X1778" s="240">
        <v>0</v>
      </c>
      <c r="Y1778" s="240">
        <v>0</v>
      </c>
      <c r="Z1778" s="240">
        <v>0</v>
      </c>
      <c r="AA1778" s="248">
        <v>0</v>
      </c>
      <c r="AB1778" s="93"/>
    </row>
    <row r="1779" spans="1:28" ht="19.5" customHeight="1" x14ac:dyDescent="0.15">
      <c r="A1779" s="194"/>
      <c r="B1779" s="197"/>
      <c r="C1779" s="193" t="s">
        <v>165</v>
      </c>
      <c r="D1779" s="188"/>
      <c r="E1779" s="189" t="s">
        <v>184</v>
      </c>
      <c r="F1779" s="240">
        <v>10025.5</v>
      </c>
      <c r="G1779" s="240">
        <v>3.07</v>
      </c>
      <c r="H1779" s="240">
        <v>47.02</v>
      </c>
      <c r="I1779" s="240">
        <v>56.57</v>
      </c>
      <c r="J1779" s="240">
        <v>55.72</v>
      </c>
      <c r="K1779" s="240">
        <v>69.87</v>
      </c>
      <c r="L1779" s="240">
        <v>88.25</v>
      </c>
      <c r="M1779" s="240">
        <v>163.22999999999999</v>
      </c>
      <c r="N1779" s="240">
        <v>243.37</v>
      </c>
      <c r="O1779" s="240">
        <v>137.29</v>
      </c>
      <c r="P1779" s="240">
        <v>178.59</v>
      </c>
      <c r="Q1779" s="240">
        <v>542.02</v>
      </c>
      <c r="R1779" s="240">
        <v>900.61</v>
      </c>
      <c r="S1779" s="240">
        <v>1247.8599999999999</v>
      </c>
      <c r="T1779" s="240">
        <v>2741.35</v>
      </c>
      <c r="U1779" s="240">
        <v>2099.71</v>
      </c>
      <c r="V1779" s="240">
        <v>899.16</v>
      </c>
      <c r="W1779" s="240">
        <v>223.17</v>
      </c>
      <c r="X1779" s="240">
        <v>94.37</v>
      </c>
      <c r="Y1779" s="240">
        <v>128.33000000000001</v>
      </c>
      <c r="Z1779" s="240">
        <v>25.74</v>
      </c>
      <c r="AA1779" s="248">
        <v>80.2</v>
      </c>
      <c r="AB1779" s="93"/>
    </row>
    <row r="1780" spans="1:28" ht="19.5" customHeight="1" thickBot="1" x14ac:dyDescent="0.2">
      <c r="A1780" s="199"/>
      <c r="B1780" s="200"/>
      <c r="C1780" s="200"/>
      <c r="D1780" s="201"/>
      <c r="E1780" s="202" t="s">
        <v>150</v>
      </c>
      <c r="F1780" s="240">
        <v>1407.5319999999999</v>
      </c>
      <c r="G1780" s="251">
        <v>0</v>
      </c>
      <c r="H1780" s="250">
        <v>0.47</v>
      </c>
      <c r="I1780" s="250">
        <v>1.431</v>
      </c>
      <c r="J1780" s="250">
        <v>2.823</v>
      </c>
      <c r="K1780" s="250">
        <v>4.8730000000000002</v>
      </c>
      <c r="L1780" s="250">
        <v>7.9489999999999998</v>
      </c>
      <c r="M1780" s="250">
        <v>16.326000000000001</v>
      </c>
      <c r="N1780" s="250">
        <v>26.795999999999999</v>
      </c>
      <c r="O1780" s="250">
        <v>16.463999999999999</v>
      </c>
      <c r="P1780" s="250">
        <v>23.125</v>
      </c>
      <c r="Q1780" s="250">
        <v>75.786000000000001</v>
      </c>
      <c r="R1780" s="250">
        <v>130.40700000000001</v>
      </c>
      <c r="S1780" s="250">
        <v>180.41499999999999</v>
      </c>
      <c r="T1780" s="250">
        <v>399.91500000000099</v>
      </c>
      <c r="U1780" s="250">
        <v>308.17399999999998</v>
      </c>
      <c r="V1780" s="250">
        <v>131.63399999999999</v>
      </c>
      <c r="W1780" s="250">
        <v>32.777000000000001</v>
      </c>
      <c r="X1780" s="250">
        <v>13.872</v>
      </c>
      <c r="Y1780" s="250">
        <v>18.724</v>
      </c>
      <c r="Z1780" s="250">
        <v>3.7839999999999998</v>
      </c>
      <c r="AA1780" s="249">
        <v>11.787000000000001</v>
      </c>
      <c r="AB1780" s="93"/>
    </row>
    <row r="1781" spans="1:28" ht="19.5" customHeight="1" x14ac:dyDescent="0.15">
      <c r="A1781" s="391" t="s">
        <v>119</v>
      </c>
      <c r="B1781" s="394" t="s">
        <v>120</v>
      </c>
      <c r="C1781" s="395"/>
      <c r="D1781" s="396"/>
      <c r="E1781" s="198" t="s">
        <v>184</v>
      </c>
      <c r="F1781" s="248">
        <v>308.05</v>
      </c>
    </row>
    <row r="1782" spans="1:28" ht="19.5" customHeight="1" x14ac:dyDescent="0.15">
      <c r="A1782" s="392"/>
      <c r="B1782" s="397" t="s">
        <v>206</v>
      </c>
      <c r="C1782" s="398"/>
      <c r="D1782" s="399"/>
      <c r="E1782" s="189" t="s">
        <v>184</v>
      </c>
      <c r="F1782" s="248">
        <v>167.55</v>
      </c>
    </row>
    <row r="1783" spans="1:28" ht="19.5" customHeight="1" x14ac:dyDescent="0.15">
      <c r="A1783" s="393"/>
      <c r="B1783" s="397" t="s">
        <v>207</v>
      </c>
      <c r="C1783" s="398"/>
      <c r="D1783" s="399"/>
      <c r="E1783" s="189" t="s">
        <v>184</v>
      </c>
      <c r="F1783" s="248">
        <v>140.5</v>
      </c>
    </row>
    <row r="1784" spans="1:28" ht="19.5" customHeight="1" thickBot="1" x14ac:dyDescent="0.2">
      <c r="A1784" s="400" t="s">
        <v>205</v>
      </c>
      <c r="B1784" s="401"/>
      <c r="C1784" s="401"/>
      <c r="D1784" s="402"/>
      <c r="E1784" s="203" t="s">
        <v>184</v>
      </c>
      <c r="F1784" s="247">
        <v>0</v>
      </c>
    </row>
    <row r="1786" spans="1:28" ht="19.5" customHeight="1" x14ac:dyDescent="0.15">
      <c r="A1786" s="88" t="s">
        <v>387</v>
      </c>
      <c r="F1786" s="261" t="s">
        <v>503</v>
      </c>
    </row>
    <row r="1787" spans="1:28" ht="19.5" customHeight="1" thickBot="1" x14ac:dyDescent="0.2">
      <c r="A1787" s="388" t="s">
        <v>28</v>
      </c>
      <c r="B1787" s="390"/>
      <c r="C1787" s="390"/>
      <c r="D1787" s="390"/>
      <c r="E1787" s="390"/>
      <c r="F1787" s="390"/>
      <c r="G1787" s="390"/>
      <c r="H1787" s="390"/>
      <c r="I1787" s="390"/>
      <c r="J1787" s="390"/>
      <c r="K1787" s="390"/>
      <c r="L1787" s="390"/>
      <c r="M1787" s="390"/>
      <c r="N1787" s="390"/>
      <c r="O1787" s="390"/>
      <c r="P1787" s="390"/>
      <c r="Q1787" s="390"/>
      <c r="R1787" s="390"/>
      <c r="S1787" s="390"/>
      <c r="T1787" s="390"/>
      <c r="U1787" s="390"/>
      <c r="V1787" s="390"/>
      <c r="W1787" s="390"/>
      <c r="X1787" s="390"/>
      <c r="Y1787" s="390"/>
      <c r="Z1787" s="390"/>
      <c r="AA1787" s="390"/>
    </row>
    <row r="1788" spans="1:28" ht="19.5" customHeight="1" x14ac:dyDescent="0.15">
      <c r="A1788" s="185" t="s">
        <v>180</v>
      </c>
      <c r="B1788" s="186"/>
      <c r="C1788" s="186"/>
      <c r="D1788" s="186"/>
      <c r="E1788" s="186"/>
      <c r="F1788" s="90" t="s">
        <v>181</v>
      </c>
      <c r="G1788" s="91"/>
      <c r="H1788" s="91"/>
      <c r="I1788" s="91"/>
      <c r="J1788" s="91"/>
      <c r="K1788" s="91"/>
      <c r="L1788" s="91"/>
      <c r="M1788" s="91"/>
      <c r="N1788" s="91"/>
      <c r="O1788" s="91"/>
      <c r="P1788" s="91"/>
      <c r="Q1788" s="260"/>
      <c r="R1788" s="92"/>
      <c r="S1788" s="91"/>
      <c r="T1788" s="91"/>
      <c r="U1788" s="91"/>
      <c r="V1788" s="91"/>
      <c r="W1788" s="91"/>
      <c r="X1788" s="91"/>
      <c r="Y1788" s="91"/>
      <c r="Z1788" s="91"/>
      <c r="AA1788" s="259" t="s">
        <v>182</v>
      </c>
      <c r="AB1788" s="93"/>
    </row>
    <row r="1789" spans="1:28" ht="19.5" customHeight="1" x14ac:dyDescent="0.15">
      <c r="A1789" s="187" t="s">
        <v>183</v>
      </c>
      <c r="B1789" s="188"/>
      <c r="C1789" s="188"/>
      <c r="D1789" s="188"/>
      <c r="E1789" s="189" t="s">
        <v>184</v>
      </c>
      <c r="F1789" s="240">
        <v>6001.01</v>
      </c>
      <c r="G1789" s="256" t="s">
        <v>185</v>
      </c>
      <c r="H1789" s="256" t="s">
        <v>186</v>
      </c>
      <c r="I1789" s="256" t="s">
        <v>187</v>
      </c>
      <c r="J1789" s="256" t="s">
        <v>188</v>
      </c>
      <c r="K1789" s="256" t="s">
        <v>228</v>
      </c>
      <c r="L1789" s="256" t="s">
        <v>229</v>
      </c>
      <c r="M1789" s="256" t="s">
        <v>230</v>
      </c>
      <c r="N1789" s="256" t="s">
        <v>231</v>
      </c>
      <c r="O1789" s="256" t="s">
        <v>232</v>
      </c>
      <c r="P1789" s="256" t="s">
        <v>233</v>
      </c>
      <c r="Q1789" s="258" t="s">
        <v>234</v>
      </c>
      <c r="R1789" s="257" t="s">
        <v>235</v>
      </c>
      <c r="S1789" s="256" t="s">
        <v>236</v>
      </c>
      <c r="T1789" s="256" t="s">
        <v>237</v>
      </c>
      <c r="U1789" s="256" t="s">
        <v>238</v>
      </c>
      <c r="V1789" s="256" t="s">
        <v>239</v>
      </c>
      <c r="W1789" s="256" t="s">
        <v>42</v>
      </c>
      <c r="X1789" s="256" t="s">
        <v>147</v>
      </c>
      <c r="Y1789" s="256" t="s">
        <v>148</v>
      </c>
      <c r="Z1789" s="256" t="s">
        <v>149</v>
      </c>
      <c r="AA1789" s="253"/>
      <c r="AB1789" s="93"/>
    </row>
    <row r="1790" spans="1:28" ht="19.5" customHeight="1" x14ac:dyDescent="0.15">
      <c r="A1790" s="190"/>
      <c r="B1790" s="191"/>
      <c r="C1790" s="191"/>
      <c r="D1790" s="191"/>
      <c r="E1790" s="189" t="s">
        <v>150</v>
      </c>
      <c r="F1790" s="240">
        <v>1257.895</v>
      </c>
      <c r="G1790" s="254"/>
      <c r="H1790" s="254"/>
      <c r="I1790" s="254"/>
      <c r="J1790" s="254"/>
      <c r="K1790" s="254"/>
      <c r="L1790" s="254"/>
      <c r="M1790" s="254"/>
      <c r="N1790" s="254"/>
      <c r="O1790" s="254"/>
      <c r="P1790" s="254"/>
      <c r="Q1790" s="255"/>
      <c r="R1790" s="94"/>
      <c r="S1790" s="254"/>
      <c r="T1790" s="254"/>
      <c r="U1790" s="254"/>
      <c r="V1790" s="254"/>
      <c r="W1790" s="254"/>
      <c r="X1790" s="254"/>
      <c r="Y1790" s="254"/>
      <c r="Z1790" s="254"/>
      <c r="AA1790" s="253" t="s">
        <v>151</v>
      </c>
      <c r="AB1790" s="93"/>
    </row>
    <row r="1791" spans="1:28" ht="19.5" customHeight="1" x14ac:dyDescent="0.15">
      <c r="A1791" s="192"/>
      <c r="B1791" s="193" t="s">
        <v>152</v>
      </c>
      <c r="C1791" s="188"/>
      <c r="D1791" s="188"/>
      <c r="E1791" s="189" t="s">
        <v>184</v>
      </c>
      <c r="F1791" s="240">
        <v>5951.5</v>
      </c>
      <c r="G1791" s="240">
        <v>8.8800000000000008</v>
      </c>
      <c r="H1791" s="240">
        <v>28.54</v>
      </c>
      <c r="I1791" s="240">
        <v>54.6</v>
      </c>
      <c r="J1791" s="240">
        <v>77.55</v>
      </c>
      <c r="K1791" s="240">
        <v>112.22</v>
      </c>
      <c r="L1791" s="240">
        <v>75.260000000000005</v>
      </c>
      <c r="M1791" s="240">
        <v>105.63</v>
      </c>
      <c r="N1791" s="240">
        <v>237.49</v>
      </c>
      <c r="O1791" s="240">
        <v>253.62</v>
      </c>
      <c r="P1791" s="240">
        <v>389.21</v>
      </c>
      <c r="Q1791" s="240">
        <v>303.68</v>
      </c>
      <c r="R1791" s="240">
        <v>424.44</v>
      </c>
      <c r="S1791" s="240">
        <v>634.91</v>
      </c>
      <c r="T1791" s="240">
        <v>1034.57</v>
      </c>
      <c r="U1791" s="240">
        <v>1126.28</v>
      </c>
      <c r="V1791" s="240">
        <v>568.77</v>
      </c>
      <c r="W1791" s="240">
        <v>140.63999999999999</v>
      </c>
      <c r="X1791" s="240">
        <v>92.02</v>
      </c>
      <c r="Y1791" s="240">
        <v>104.03</v>
      </c>
      <c r="Z1791" s="240">
        <v>30.45</v>
      </c>
      <c r="AA1791" s="248">
        <v>148.71</v>
      </c>
      <c r="AB1791" s="93"/>
    </row>
    <row r="1792" spans="1:28" ht="19.5" customHeight="1" x14ac:dyDescent="0.15">
      <c r="A1792" s="194"/>
      <c r="B1792" s="195"/>
      <c r="C1792" s="191"/>
      <c r="D1792" s="191"/>
      <c r="E1792" s="189" t="s">
        <v>150</v>
      </c>
      <c r="F1792" s="240">
        <v>1257.895</v>
      </c>
      <c r="G1792" s="240">
        <v>0</v>
      </c>
      <c r="H1792" s="240">
        <v>4.8000000000000001E-2</v>
      </c>
      <c r="I1792" s="240">
        <v>0.98899999999999999</v>
      </c>
      <c r="J1792" s="240">
        <v>3.8879999999999999</v>
      </c>
      <c r="K1792" s="240">
        <v>7.6159999999999997</v>
      </c>
      <c r="L1792" s="240">
        <v>11.065</v>
      </c>
      <c r="M1792" s="240">
        <v>19.907</v>
      </c>
      <c r="N1792" s="240">
        <v>60.619</v>
      </c>
      <c r="O1792" s="240">
        <v>67.545000000000002</v>
      </c>
      <c r="P1792" s="240">
        <v>104.494</v>
      </c>
      <c r="Q1792" s="240">
        <v>83.584999999999994</v>
      </c>
      <c r="R1792" s="240">
        <v>100.839</v>
      </c>
      <c r="S1792" s="240">
        <v>128.881</v>
      </c>
      <c r="T1792" s="240">
        <v>203.126</v>
      </c>
      <c r="U1792" s="240">
        <v>213.15899999999999</v>
      </c>
      <c r="V1792" s="240">
        <v>120.979</v>
      </c>
      <c r="W1792" s="240">
        <v>36.625</v>
      </c>
      <c r="X1792" s="240">
        <v>22.173999999999999</v>
      </c>
      <c r="Y1792" s="240">
        <v>24.41</v>
      </c>
      <c r="Z1792" s="240">
        <v>10.119999999999999</v>
      </c>
      <c r="AA1792" s="248">
        <v>37.826000000000001</v>
      </c>
      <c r="AB1792" s="93"/>
    </row>
    <row r="1793" spans="1:28" ht="19.5" customHeight="1" x14ac:dyDescent="0.15">
      <c r="A1793" s="194"/>
      <c r="B1793" s="196"/>
      <c r="C1793" s="193" t="s">
        <v>152</v>
      </c>
      <c r="D1793" s="188"/>
      <c r="E1793" s="189" t="s">
        <v>184</v>
      </c>
      <c r="F1793" s="240">
        <v>2571.21</v>
      </c>
      <c r="G1793" s="240">
        <v>8.8800000000000008</v>
      </c>
      <c r="H1793" s="240">
        <v>24.2</v>
      </c>
      <c r="I1793" s="240">
        <v>38.71</v>
      </c>
      <c r="J1793" s="240">
        <v>61.76</v>
      </c>
      <c r="K1793" s="240">
        <v>67.62</v>
      </c>
      <c r="L1793" s="240">
        <v>47.05</v>
      </c>
      <c r="M1793" s="240">
        <v>86.88</v>
      </c>
      <c r="N1793" s="240">
        <v>209.55</v>
      </c>
      <c r="O1793" s="240">
        <v>214.35</v>
      </c>
      <c r="P1793" s="240">
        <v>343.57</v>
      </c>
      <c r="Q1793" s="240">
        <v>233.9</v>
      </c>
      <c r="R1793" s="240">
        <v>232.65</v>
      </c>
      <c r="S1793" s="240">
        <v>231</v>
      </c>
      <c r="T1793" s="240">
        <v>279.20999999999998</v>
      </c>
      <c r="U1793" s="240">
        <v>189.2</v>
      </c>
      <c r="V1793" s="240">
        <v>117.98</v>
      </c>
      <c r="W1793" s="240">
        <v>46.69</v>
      </c>
      <c r="X1793" s="240">
        <v>44.35</v>
      </c>
      <c r="Y1793" s="240">
        <v>55.44</v>
      </c>
      <c r="Z1793" s="240">
        <v>23</v>
      </c>
      <c r="AA1793" s="248">
        <v>15.22</v>
      </c>
      <c r="AB1793" s="93"/>
    </row>
    <row r="1794" spans="1:28" ht="19.5" customHeight="1" x14ac:dyDescent="0.15">
      <c r="A1794" s="194"/>
      <c r="B1794" s="197"/>
      <c r="C1794" s="197"/>
      <c r="D1794" s="191"/>
      <c r="E1794" s="189" t="s">
        <v>150</v>
      </c>
      <c r="F1794" s="240">
        <v>699.24800000000005</v>
      </c>
      <c r="G1794" s="240">
        <v>0</v>
      </c>
      <c r="H1794" s="240">
        <v>5.0000000000000001E-3</v>
      </c>
      <c r="I1794" s="240">
        <v>0.502</v>
      </c>
      <c r="J1794" s="240">
        <v>3.0950000000000002</v>
      </c>
      <c r="K1794" s="240">
        <v>4.3259999999999996</v>
      </c>
      <c r="L1794" s="240">
        <v>8.5139999999999993</v>
      </c>
      <c r="M1794" s="240">
        <v>17.927</v>
      </c>
      <c r="N1794" s="240">
        <v>57.500999999999998</v>
      </c>
      <c r="O1794" s="240">
        <v>62.689</v>
      </c>
      <c r="P1794" s="240">
        <v>98.212000000000003</v>
      </c>
      <c r="Q1794" s="240">
        <v>72.480999999999995</v>
      </c>
      <c r="R1794" s="240">
        <v>68.855000000000004</v>
      </c>
      <c r="S1794" s="240">
        <v>66.186000000000007</v>
      </c>
      <c r="T1794" s="240">
        <v>81.231999999999999</v>
      </c>
      <c r="U1794" s="240">
        <v>60.075000000000003</v>
      </c>
      <c r="V1794" s="240">
        <v>38.661999999999999</v>
      </c>
      <c r="W1794" s="240">
        <v>14.365</v>
      </c>
      <c r="X1794" s="240">
        <v>14.744999999999999</v>
      </c>
      <c r="Y1794" s="240">
        <v>16.686</v>
      </c>
      <c r="Z1794" s="240">
        <v>8.1829999999999998</v>
      </c>
      <c r="AA1794" s="248">
        <v>5.0069999999999997</v>
      </c>
      <c r="AB1794" s="93"/>
    </row>
    <row r="1795" spans="1:28" ht="19.5" customHeight="1" x14ac:dyDescent="0.15">
      <c r="A1795" s="194"/>
      <c r="B1795" s="198"/>
      <c r="C1795" s="189"/>
      <c r="D1795" s="189" t="s">
        <v>153</v>
      </c>
      <c r="E1795" s="189" t="s">
        <v>184</v>
      </c>
      <c r="F1795" s="240">
        <v>2516.9899999999998</v>
      </c>
      <c r="G1795" s="240">
        <v>8.8800000000000008</v>
      </c>
      <c r="H1795" s="240">
        <v>23.62</v>
      </c>
      <c r="I1795" s="240">
        <v>37.869999999999997</v>
      </c>
      <c r="J1795" s="240">
        <v>56.16</v>
      </c>
      <c r="K1795" s="240">
        <v>63.75</v>
      </c>
      <c r="L1795" s="240">
        <v>43.47</v>
      </c>
      <c r="M1795" s="240">
        <v>85.07</v>
      </c>
      <c r="N1795" s="240">
        <v>207.67</v>
      </c>
      <c r="O1795" s="240">
        <v>213.52</v>
      </c>
      <c r="P1795" s="240">
        <v>341.38</v>
      </c>
      <c r="Q1795" s="240">
        <v>233.19</v>
      </c>
      <c r="R1795" s="240">
        <v>230.3</v>
      </c>
      <c r="S1795" s="240">
        <v>225.35</v>
      </c>
      <c r="T1795" s="240">
        <v>265.55</v>
      </c>
      <c r="U1795" s="240">
        <v>185.18</v>
      </c>
      <c r="V1795" s="240">
        <v>111.33</v>
      </c>
      <c r="W1795" s="240">
        <v>46.69</v>
      </c>
      <c r="X1795" s="240">
        <v>44.35</v>
      </c>
      <c r="Y1795" s="240">
        <v>55.44</v>
      </c>
      <c r="Z1795" s="240">
        <v>23</v>
      </c>
      <c r="AA1795" s="248">
        <v>15.22</v>
      </c>
      <c r="AB1795" s="93"/>
    </row>
    <row r="1796" spans="1:28" ht="19.5" customHeight="1" x14ac:dyDescent="0.15">
      <c r="A1796" s="194"/>
      <c r="B1796" s="198" t="s">
        <v>154</v>
      </c>
      <c r="C1796" s="198"/>
      <c r="D1796" s="198"/>
      <c r="E1796" s="189" t="s">
        <v>150</v>
      </c>
      <c r="F1796" s="240">
        <v>693.69</v>
      </c>
      <c r="G1796" s="240">
        <v>0</v>
      </c>
      <c r="H1796" s="240">
        <v>0</v>
      </c>
      <c r="I1796" s="240">
        <v>0.48099999999999998</v>
      </c>
      <c r="J1796" s="240">
        <v>2.8109999999999999</v>
      </c>
      <c r="K1796" s="240">
        <v>4.1150000000000002</v>
      </c>
      <c r="L1796" s="240">
        <v>8.1690000000000005</v>
      </c>
      <c r="M1796" s="240">
        <v>17.745999999999999</v>
      </c>
      <c r="N1796" s="240">
        <v>57.113999999999997</v>
      </c>
      <c r="O1796" s="240">
        <v>62.481000000000002</v>
      </c>
      <c r="P1796" s="240">
        <v>97.858000000000004</v>
      </c>
      <c r="Q1796" s="240">
        <v>72.382000000000005</v>
      </c>
      <c r="R1796" s="240">
        <v>68.456000000000003</v>
      </c>
      <c r="S1796" s="240">
        <v>65.613</v>
      </c>
      <c r="T1796" s="240">
        <v>79.837999999999994</v>
      </c>
      <c r="U1796" s="240">
        <v>59.664000000000001</v>
      </c>
      <c r="V1796" s="240">
        <v>37.975999999999999</v>
      </c>
      <c r="W1796" s="240">
        <v>14.365</v>
      </c>
      <c r="X1796" s="240">
        <v>14.744999999999999</v>
      </c>
      <c r="Y1796" s="240">
        <v>16.686</v>
      </c>
      <c r="Z1796" s="240">
        <v>8.1829999999999998</v>
      </c>
      <c r="AA1796" s="248">
        <v>5.0069999999999997</v>
      </c>
      <c r="AB1796" s="93"/>
    </row>
    <row r="1797" spans="1:28" ht="19.5" customHeight="1" x14ac:dyDescent="0.15">
      <c r="A1797" s="194" t="s">
        <v>155</v>
      </c>
      <c r="B1797" s="198"/>
      <c r="C1797" s="198" t="s">
        <v>10</v>
      </c>
      <c r="D1797" s="189" t="s">
        <v>156</v>
      </c>
      <c r="E1797" s="189" t="s">
        <v>184</v>
      </c>
      <c r="F1797" s="240">
        <v>1341.93</v>
      </c>
      <c r="G1797" s="240">
        <v>1.1599999999999999</v>
      </c>
      <c r="H1797" s="240">
        <v>7.0000000000000007E-2</v>
      </c>
      <c r="I1797" s="240">
        <v>6.08</v>
      </c>
      <c r="J1797" s="240">
        <v>19.79</v>
      </c>
      <c r="K1797" s="240">
        <v>16.71</v>
      </c>
      <c r="L1797" s="240">
        <v>37.270000000000003</v>
      </c>
      <c r="M1797" s="240">
        <v>55.29</v>
      </c>
      <c r="N1797" s="240">
        <v>182.88</v>
      </c>
      <c r="O1797" s="240">
        <v>172.77</v>
      </c>
      <c r="P1797" s="240">
        <v>218.48</v>
      </c>
      <c r="Q1797" s="240">
        <v>143.82</v>
      </c>
      <c r="R1797" s="240">
        <v>103.74</v>
      </c>
      <c r="S1797" s="240">
        <v>78.13</v>
      </c>
      <c r="T1797" s="240">
        <v>90.06</v>
      </c>
      <c r="U1797" s="240">
        <v>78.48</v>
      </c>
      <c r="V1797" s="240">
        <v>60.86</v>
      </c>
      <c r="W1797" s="240">
        <v>15.1</v>
      </c>
      <c r="X1797" s="240">
        <v>21.56</v>
      </c>
      <c r="Y1797" s="240">
        <v>17.91</v>
      </c>
      <c r="Z1797" s="240">
        <v>14.67</v>
      </c>
      <c r="AA1797" s="248">
        <v>7.1</v>
      </c>
      <c r="AB1797" s="93"/>
    </row>
    <row r="1798" spans="1:28" ht="19.5" customHeight="1" x14ac:dyDescent="0.15">
      <c r="A1798" s="194"/>
      <c r="B1798" s="198"/>
      <c r="C1798" s="198"/>
      <c r="D1798" s="198"/>
      <c r="E1798" s="189" t="s">
        <v>150</v>
      </c>
      <c r="F1798" s="240">
        <v>453.29300000000001</v>
      </c>
      <c r="G1798" s="240">
        <v>0</v>
      </c>
      <c r="H1798" s="240">
        <v>0</v>
      </c>
      <c r="I1798" s="240">
        <v>0.42799999999999999</v>
      </c>
      <c r="J1798" s="240">
        <v>2.371</v>
      </c>
      <c r="K1798" s="240">
        <v>2.8420000000000001</v>
      </c>
      <c r="L1798" s="240">
        <v>7.7889999999999997</v>
      </c>
      <c r="M1798" s="240">
        <v>13.785</v>
      </c>
      <c r="N1798" s="240">
        <v>52.932000000000002</v>
      </c>
      <c r="O1798" s="240">
        <v>55.133000000000003</v>
      </c>
      <c r="P1798" s="240">
        <v>73.281000000000006</v>
      </c>
      <c r="Q1798" s="240">
        <v>52.658000000000001</v>
      </c>
      <c r="R1798" s="240">
        <v>39.055999999999997</v>
      </c>
      <c r="S1798" s="240">
        <v>29.861999999999998</v>
      </c>
      <c r="T1798" s="240">
        <v>35.509</v>
      </c>
      <c r="U1798" s="240">
        <v>31.783000000000001</v>
      </c>
      <c r="V1798" s="240">
        <v>24.923999999999999</v>
      </c>
      <c r="W1798" s="240">
        <v>6.2</v>
      </c>
      <c r="X1798" s="240">
        <v>8.8420000000000005</v>
      </c>
      <c r="Y1798" s="240">
        <v>6.9269999999999996</v>
      </c>
      <c r="Z1798" s="240">
        <v>6.0170000000000003</v>
      </c>
      <c r="AA1798" s="248">
        <v>2.9540000000000002</v>
      </c>
      <c r="AB1798" s="93"/>
    </row>
    <row r="1799" spans="1:28" ht="19.5" customHeight="1" x14ac:dyDescent="0.15">
      <c r="A1799" s="194"/>
      <c r="B1799" s="198"/>
      <c r="C1799" s="198"/>
      <c r="D1799" s="189" t="s">
        <v>157</v>
      </c>
      <c r="E1799" s="189" t="s">
        <v>184</v>
      </c>
      <c r="F1799" s="240">
        <v>408.52</v>
      </c>
      <c r="G1799" s="240">
        <v>0</v>
      </c>
      <c r="H1799" s="240">
        <v>0</v>
      </c>
      <c r="I1799" s="240">
        <v>1.07</v>
      </c>
      <c r="J1799" s="240">
        <v>0</v>
      </c>
      <c r="K1799" s="240">
        <v>0</v>
      </c>
      <c r="L1799" s="240">
        <v>0.57999999999999996</v>
      </c>
      <c r="M1799" s="240">
        <v>0</v>
      </c>
      <c r="N1799" s="240">
        <v>5.76</v>
      </c>
      <c r="O1799" s="240">
        <v>30.75</v>
      </c>
      <c r="P1799" s="240">
        <v>82.56</v>
      </c>
      <c r="Q1799" s="240">
        <v>42.67</v>
      </c>
      <c r="R1799" s="240">
        <v>83.86</v>
      </c>
      <c r="S1799" s="240">
        <v>56.68</v>
      </c>
      <c r="T1799" s="240">
        <v>44.5</v>
      </c>
      <c r="U1799" s="240">
        <v>24.64</v>
      </c>
      <c r="V1799" s="240">
        <v>21.96</v>
      </c>
      <c r="W1799" s="240">
        <v>1.82</v>
      </c>
      <c r="X1799" s="240">
        <v>8.07</v>
      </c>
      <c r="Y1799" s="240">
        <v>1.52</v>
      </c>
      <c r="Z1799" s="240">
        <v>2.08</v>
      </c>
      <c r="AA1799" s="248">
        <v>0</v>
      </c>
      <c r="AB1799" s="93"/>
    </row>
    <row r="1800" spans="1:28" ht="19.5" customHeight="1" x14ac:dyDescent="0.15">
      <c r="A1800" s="194"/>
      <c r="B1800" s="198"/>
      <c r="C1800" s="198"/>
      <c r="D1800" s="198"/>
      <c r="E1800" s="189" t="s">
        <v>150</v>
      </c>
      <c r="F1800" s="240">
        <v>90.64</v>
      </c>
      <c r="G1800" s="240">
        <v>0</v>
      </c>
      <c r="H1800" s="240">
        <v>0</v>
      </c>
      <c r="I1800" s="240">
        <v>5.2999999999999999E-2</v>
      </c>
      <c r="J1800" s="240">
        <v>0</v>
      </c>
      <c r="K1800" s="240">
        <v>0</v>
      </c>
      <c r="L1800" s="240">
        <v>6.9000000000000006E-2</v>
      </c>
      <c r="M1800" s="240">
        <v>0</v>
      </c>
      <c r="N1800" s="240">
        <v>0.92200000000000004</v>
      </c>
      <c r="O1800" s="240">
        <v>5.5339999999999998</v>
      </c>
      <c r="P1800" s="240">
        <v>16.433</v>
      </c>
      <c r="Q1800" s="240">
        <v>9.3740000000000006</v>
      </c>
      <c r="R1800" s="240">
        <v>19.291</v>
      </c>
      <c r="S1800" s="240">
        <v>13.292</v>
      </c>
      <c r="T1800" s="240">
        <v>10.99</v>
      </c>
      <c r="U1800" s="240">
        <v>5.8819999999999997</v>
      </c>
      <c r="V1800" s="240">
        <v>5.3129999999999997</v>
      </c>
      <c r="W1800" s="240">
        <v>0.46899999999999997</v>
      </c>
      <c r="X1800" s="240">
        <v>2.0819999999999999</v>
      </c>
      <c r="Y1800" s="240">
        <v>0.39500000000000002</v>
      </c>
      <c r="Z1800" s="240">
        <v>0.54100000000000004</v>
      </c>
      <c r="AA1800" s="248">
        <v>0</v>
      </c>
      <c r="AB1800" s="93"/>
    </row>
    <row r="1801" spans="1:28" ht="19.5" customHeight="1" x14ac:dyDescent="0.15">
      <c r="A1801" s="194"/>
      <c r="B1801" s="198" t="s">
        <v>158</v>
      </c>
      <c r="C1801" s="198" t="s">
        <v>159</v>
      </c>
      <c r="D1801" s="189" t="s">
        <v>160</v>
      </c>
      <c r="E1801" s="189" t="s">
        <v>184</v>
      </c>
      <c r="F1801" s="240">
        <v>525.62</v>
      </c>
      <c r="G1801" s="240">
        <v>0.89</v>
      </c>
      <c r="H1801" s="240">
        <v>0</v>
      </c>
      <c r="I1801" s="240">
        <v>0</v>
      </c>
      <c r="J1801" s="240">
        <v>0</v>
      </c>
      <c r="K1801" s="240">
        <v>0.7</v>
      </c>
      <c r="L1801" s="240">
        <v>1.1399999999999999</v>
      </c>
      <c r="M1801" s="240">
        <v>26.62</v>
      </c>
      <c r="N1801" s="240">
        <v>14.46</v>
      </c>
      <c r="O1801" s="240">
        <v>9.76</v>
      </c>
      <c r="P1801" s="240">
        <v>38.880000000000003</v>
      </c>
      <c r="Q1801" s="240">
        <v>43.82</v>
      </c>
      <c r="R1801" s="240">
        <v>31.82</v>
      </c>
      <c r="S1801" s="240">
        <v>68.45</v>
      </c>
      <c r="T1801" s="240">
        <v>115.69</v>
      </c>
      <c r="U1801" s="240">
        <v>62.61</v>
      </c>
      <c r="V1801" s="240">
        <v>20.36</v>
      </c>
      <c r="W1801" s="240">
        <v>26.36</v>
      </c>
      <c r="X1801" s="240">
        <v>14.66</v>
      </c>
      <c r="Y1801" s="240">
        <v>36.01</v>
      </c>
      <c r="Z1801" s="240">
        <v>6.25</v>
      </c>
      <c r="AA1801" s="248">
        <v>7.14</v>
      </c>
      <c r="AB1801" s="93"/>
    </row>
    <row r="1802" spans="1:28" ht="19.5" customHeight="1" x14ac:dyDescent="0.15">
      <c r="A1802" s="194"/>
      <c r="B1802" s="198"/>
      <c r="C1802" s="198"/>
      <c r="D1802" s="198"/>
      <c r="E1802" s="189" t="s">
        <v>150</v>
      </c>
      <c r="F1802" s="240">
        <v>123.06699999999999</v>
      </c>
      <c r="G1802" s="240">
        <v>0</v>
      </c>
      <c r="H1802" s="240">
        <v>0</v>
      </c>
      <c r="I1802" s="240">
        <v>0</v>
      </c>
      <c r="J1802" s="240">
        <v>0</v>
      </c>
      <c r="K1802" s="240">
        <v>7.0000000000000007E-2</v>
      </c>
      <c r="L1802" s="240">
        <v>0.13700000000000001</v>
      </c>
      <c r="M1802" s="240">
        <v>3.7269999999999999</v>
      </c>
      <c r="N1802" s="240">
        <v>2.3149999999999999</v>
      </c>
      <c r="O1802" s="240">
        <v>1.758</v>
      </c>
      <c r="P1802" s="240">
        <v>7.7759999999999998</v>
      </c>
      <c r="Q1802" s="240">
        <v>9.6430000000000007</v>
      </c>
      <c r="R1802" s="240">
        <v>7.2989999999999897</v>
      </c>
      <c r="S1802" s="240">
        <v>16.422999999999998</v>
      </c>
      <c r="T1802" s="240">
        <v>28.934999999999999</v>
      </c>
      <c r="U1802" s="240">
        <v>16.213000000000001</v>
      </c>
      <c r="V1802" s="240">
        <v>5.2930000000000001</v>
      </c>
      <c r="W1802" s="240">
        <v>6.8209999999999997</v>
      </c>
      <c r="X1802" s="240">
        <v>3.81</v>
      </c>
      <c r="Y1802" s="240">
        <v>9.3640000000000008</v>
      </c>
      <c r="Z1802" s="240">
        <v>1.625</v>
      </c>
      <c r="AA1802" s="248">
        <v>1.8580000000000001</v>
      </c>
      <c r="AB1802" s="93"/>
    </row>
    <row r="1803" spans="1:28" ht="19.5" customHeight="1" x14ac:dyDescent="0.15">
      <c r="A1803" s="194"/>
      <c r="B1803" s="198"/>
      <c r="C1803" s="198"/>
      <c r="D1803" s="189" t="s">
        <v>161</v>
      </c>
      <c r="E1803" s="189" t="s">
        <v>184</v>
      </c>
      <c r="F1803" s="240">
        <v>153.37</v>
      </c>
      <c r="G1803" s="240">
        <v>4.43</v>
      </c>
      <c r="H1803" s="240">
        <v>23.55</v>
      </c>
      <c r="I1803" s="240">
        <v>30.72</v>
      </c>
      <c r="J1803" s="240">
        <v>36.159999999999997</v>
      </c>
      <c r="K1803" s="240">
        <v>45.95</v>
      </c>
      <c r="L1803" s="240">
        <v>4.4800000000000004</v>
      </c>
      <c r="M1803" s="240">
        <v>2.17</v>
      </c>
      <c r="N1803" s="240">
        <v>0</v>
      </c>
      <c r="O1803" s="240">
        <v>0</v>
      </c>
      <c r="P1803" s="240">
        <v>0</v>
      </c>
      <c r="Q1803" s="240">
        <v>0.03</v>
      </c>
      <c r="R1803" s="240">
        <v>1.44</v>
      </c>
      <c r="S1803" s="240">
        <v>1.2</v>
      </c>
      <c r="T1803" s="240">
        <v>0</v>
      </c>
      <c r="U1803" s="240">
        <v>0.5</v>
      </c>
      <c r="V1803" s="240">
        <v>0</v>
      </c>
      <c r="W1803" s="240">
        <v>1.7</v>
      </c>
      <c r="X1803" s="240">
        <v>0.06</v>
      </c>
      <c r="Y1803" s="240">
        <v>0</v>
      </c>
      <c r="Z1803" s="240">
        <v>0</v>
      </c>
      <c r="AA1803" s="248">
        <v>0.98</v>
      </c>
      <c r="AB1803" s="93"/>
    </row>
    <row r="1804" spans="1:28" ht="19.5" customHeight="1" x14ac:dyDescent="0.15">
      <c r="A1804" s="194"/>
      <c r="B1804" s="198"/>
      <c r="C1804" s="198"/>
      <c r="D1804" s="198"/>
      <c r="E1804" s="189" t="s">
        <v>150</v>
      </c>
      <c r="F1804" s="240">
        <v>3.2029999999999998</v>
      </c>
      <c r="G1804" s="240">
        <v>0</v>
      </c>
      <c r="H1804" s="240">
        <v>0</v>
      </c>
      <c r="I1804" s="240">
        <v>0</v>
      </c>
      <c r="J1804" s="240">
        <v>0.439</v>
      </c>
      <c r="K1804" s="240">
        <v>1.1930000000000001</v>
      </c>
      <c r="L1804" s="240">
        <v>0.17399999999999999</v>
      </c>
      <c r="M1804" s="240">
        <v>0.126</v>
      </c>
      <c r="N1804" s="240">
        <v>0</v>
      </c>
      <c r="O1804" s="240">
        <v>0</v>
      </c>
      <c r="P1804" s="240">
        <v>0</v>
      </c>
      <c r="Q1804" s="240">
        <v>3.0000000000000001E-3</v>
      </c>
      <c r="R1804" s="240">
        <v>0.27700000000000002</v>
      </c>
      <c r="S1804" s="240">
        <v>0.19</v>
      </c>
      <c r="T1804" s="240">
        <v>0</v>
      </c>
      <c r="U1804" s="240">
        <v>0.10199999999999999</v>
      </c>
      <c r="V1804" s="240">
        <v>0</v>
      </c>
      <c r="W1804" s="240">
        <v>0.49299999999999999</v>
      </c>
      <c r="X1804" s="240">
        <v>1.0999999999999999E-2</v>
      </c>
      <c r="Y1804" s="240">
        <v>0</v>
      </c>
      <c r="Z1804" s="240">
        <v>0</v>
      </c>
      <c r="AA1804" s="248">
        <v>0.19500000000000001</v>
      </c>
      <c r="AB1804" s="93"/>
    </row>
    <row r="1805" spans="1:28" ht="19.5" customHeight="1" x14ac:dyDescent="0.15">
      <c r="A1805" s="194"/>
      <c r="B1805" s="198"/>
      <c r="C1805" s="198" t="s">
        <v>162</v>
      </c>
      <c r="D1805" s="189" t="s">
        <v>163</v>
      </c>
      <c r="E1805" s="189" t="s">
        <v>184</v>
      </c>
      <c r="F1805" s="240">
        <v>85.98</v>
      </c>
      <c r="G1805" s="240">
        <v>2.4</v>
      </c>
      <c r="H1805" s="240">
        <v>0</v>
      </c>
      <c r="I1805" s="240">
        <v>0</v>
      </c>
      <c r="J1805" s="240">
        <v>0</v>
      </c>
      <c r="K1805" s="240">
        <v>0</v>
      </c>
      <c r="L1805" s="240">
        <v>0</v>
      </c>
      <c r="M1805" s="240">
        <v>0.38</v>
      </c>
      <c r="N1805" s="240">
        <v>4.57</v>
      </c>
      <c r="O1805" s="240">
        <v>0.24</v>
      </c>
      <c r="P1805" s="240">
        <v>1.46</v>
      </c>
      <c r="Q1805" s="240">
        <v>2.4900000000000002</v>
      </c>
      <c r="R1805" s="240">
        <v>9.44</v>
      </c>
      <c r="S1805" s="240">
        <v>20.89</v>
      </c>
      <c r="T1805" s="240">
        <v>15.3</v>
      </c>
      <c r="U1805" s="240">
        <v>18.95</v>
      </c>
      <c r="V1805" s="240">
        <v>8.15</v>
      </c>
      <c r="W1805" s="240">
        <v>1.71</v>
      </c>
      <c r="X1805" s="240">
        <v>0</v>
      </c>
      <c r="Y1805" s="240">
        <v>0</v>
      </c>
      <c r="Z1805" s="240">
        <v>0</v>
      </c>
      <c r="AA1805" s="248">
        <v>0</v>
      </c>
      <c r="AB1805" s="93"/>
    </row>
    <row r="1806" spans="1:28" ht="19.5" customHeight="1" x14ac:dyDescent="0.15">
      <c r="A1806" s="194"/>
      <c r="B1806" s="198" t="s">
        <v>20</v>
      </c>
      <c r="C1806" s="198"/>
      <c r="D1806" s="198"/>
      <c r="E1806" s="189" t="s">
        <v>150</v>
      </c>
      <c r="F1806" s="240">
        <v>23.38</v>
      </c>
      <c r="G1806" s="240">
        <v>0</v>
      </c>
      <c r="H1806" s="240">
        <v>0</v>
      </c>
      <c r="I1806" s="240">
        <v>0</v>
      </c>
      <c r="J1806" s="240">
        <v>0</v>
      </c>
      <c r="K1806" s="240">
        <v>0</v>
      </c>
      <c r="L1806" s="240">
        <v>0</v>
      </c>
      <c r="M1806" s="240">
        <v>7.0000000000000007E-2</v>
      </c>
      <c r="N1806" s="240">
        <v>0.94499999999999995</v>
      </c>
      <c r="O1806" s="240">
        <v>5.6000000000000001E-2</v>
      </c>
      <c r="P1806" s="240">
        <v>0.36799999999999999</v>
      </c>
      <c r="Q1806" s="240">
        <v>0.64600000000000002</v>
      </c>
      <c r="R1806" s="240">
        <v>2.5329999999999999</v>
      </c>
      <c r="S1806" s="240">
        <v>5.8460000000000001</v>
      </c>
      <c r="T1806" s="240">
        <v>4.4039999999999999</v>
      </c>
      <c r="U1806" s="240">
        <v>5.6840000000000002</v>
      </c>
      <c r="V1806" s="240">
        <v>2.4460000000000002</v>
      </c>
      <c r="W1806" s="240">
        <v>0.38200000000000001</v>
      </c>
      <c r="X1806" s="240">
        <v>0</v>
      </c>
      <c r="Y1806" s="240">
        <v>0</v>
      </c>
      <c r="Z1806" s="240">
        <v>0</v>
      </c>
      <c r="AA1806" s="248">
        <v>0</v>
      </c>
      <c r="AB1806" s="93"/>
    </row>
    <row r="1807" spans="1:28" ht="19.5" customHeight="1" x14ac:dyDescent="0.15">
      <c r="A1807" s="194"/>
      <c r="B1807" s="198"/>
      <c r="C1807" s="198"/>
      <c r="D1807" s="189" t="s">
        <v>164</v>
      </c>
      <c r="E1807" s="189" t="s">
        <v>184</v>
      </c>
      <c r="F1807" s="240">
        <v>1.57</v>
      </c>
      <c r="G1807" s="240">
        <v>0</v>
      </c>
      <c r="H1807" s="240">
        <v>0</v>
      </c>
      <c r="I1807" s="240">
        <v>0</v>
      </c>
      <c r="J1807" s="240">
        <v>0.21</v>
      </c>
      <c r="K1807" s="240">
        <v>0.39</v>
      </c>
      <c r="L1807" s="240">
        <v>0</v>
      </c>
      <c r="M1807" s="240">
        <v>0.61</v>
      </c>
      <c r="N1807" s="240">
        <v>0</v>
      </c>
      <c r="O1807" s="240">
        <v>0</v>
      </c>
      <c r="P1807" s="240">
        <v>0</v>
      </c>
      <c r="Q1807" s="240">
        <v>0.36</v>
      </c>
      <c r="R1807" s="240">
        <v>0</v>
      </c>
      <c r="S1807" s="240">
        <v>0</v>
      </c>
      <c r="T1807" s="240">
        <v>0</v>
      </c>
      <c r="U1807" s="240">
        <v>0</v>
      </c>
      <c r="V1807" s="240">
        <v>0</v>
      </c>
      <c r="W1807" s="240">
        <v>0</v>
      </c>
      <c r="X1807" s="240">
        <v>0</v>
      </c>
      <c r="Y1807" s="240">
        <v>0</v>
      </c>
      <c r="Z1807" s="240">
        <v>0</v>
      </c>
      <c r="AA1807" s="248">
        <v>0</v>
      </c>
      <c r="AB1807" s="93"/>
    </row>
    <row r="1808" spans="1:28" ht="19.5" customHeight="1" x14ac:dyDescent="0.15">
      <c r="A1808" s="194" t="s">
        <v>227</v>
      </c>
      <c r="B1808" s="198"/>
      <c r="C1808" s="198"/>
      <c r="D1808" s="198"/>
      <c r="E1808" s="189" t="s">
        <v>150</v>
      </c>
      <c r="F1808" s="240">
        <v>0.107</v>
      </c>
      <c r="G1808" s="240">
        <v>0</v>
      </c>
      <c r="H1808" s="240">
        <v>0</v>
      </c>
      <c r="I1808" s="240">
        <v>0</v>
      </c>
      <c r="J1808" s="240">
        <v>1E-3</v>
      </c>
      <c r="K1808" s="240">
        <v>0.01</v>
      </c>
      <c r="L1808" s="240">
        <v>0</v>
      </c>
      <c r="M1808" s="240">
        <v>3.7999999999999999E-2</v>
      </c>
      <c r="N1808" s="240">
        <v>0</v>
      </c>
      <c r="O1808" s="240">
        <v>0</v>
      </c>
      <c r="P1808" s="240">
        <v>0</v>
      </c>
      <c r="Q1808" s="240">
        <v>5.8000000000000003E-2</v>
      </c>
      <c r="R1808" s="240">
        <v>0</v>
      </c>
      <c r="S1808" s="240">
        <v>0</v>
      </c>
      <c r="T1808" s="240">
        <v>0</v>
      </c>
      <c r="U1808" s="240">
        <v>0</v>
      </c>
      <c r="V1808" s="240">
        <v>0</v>
      </c>
      <c r="W1808" s="240">
        <v>0</v>
      </c>
      <c r="X1808" s="240">
        <v>0</v>
      </c>
      <c r="Y1808" s="240">
        <v>0</v>
      </c>
      <c r="Z1808" s="240">
        <v>0</v>
      </c>
      <c r="AA1808" s="248">
        <v>0</v>
      </c>
      <c r="AB1808" s="93"/>
    </row>
    <row r="1809" spans="1:28" ht="19.5" customHeight="1" x14ac:dyDescent="0.15">
      <c r="A1809" s="194"/>
      <c r="B1809" s="197"/>
      <c r="C1809" s="193" t="s">
        <v>165</v>
      </c>
      <c r="D1809" s="188"/>
      <c r="E1809" s="189" t="s">
        <v>184</v>
      </c>
      <c r="F1809" s="240">
        <v>54.22</v>
      </c>
      <c r="G1809" s="240">
        <v>0</v>
      </c>
      <c r="H1809" s="240">
        <v>0.57999999999999996</v>
      </c>
      <c r="I1809" s="240">
        <v>0.84</v>
      </c>
      <c r="J1809" s="240">
        <v>5.6</v>
      </c>
      <c r="K1809" s="240">
        <v>3.87</v>
      </c>
      <c r="L1809" s="240">
        <v>3.58</v>
      </c>
      <c r="M1809" s="240">
        <v>1.81</v>
      </c>
      <c r="N1809" s="240">
        <v>1.88</v>
      </c>
      <c r="O1809" s="240">
        <v>0.83</v>
      </c>
      <c r="P1809" s="240">
        <v>2.19</v>
      </c>
      <c r="Q1809" s="240">
        <v>0.71</v>
      </c>
      <c r="R1809" s="240">
        <v>2.35</v>
      </c>
      <c r="S1809" s="240">
        <v>5.65</v>
      </c>
      <c r="T1809" s="240">
        <v>13.66</v>
      </c>
      <c r="U1809" s="240">
        <v>4.0199999999999996</v>
      </c>
      <c r="V1809" s="240">
        <v>6.65</v>
      </c>
      <c r="W1809" s="240">
        <v>0</v>
      </c>
      <c r="X1809" s="240">
        <v>0</v>
      </c>
      <c r="Y1809" s="240">
        <v>0</v>
      </c>
      <c r="Z1809" s="240">
        <v>0</v>
      </c>
      <c r="AA1809" s="248">
        <v>0</v>
      </c>
      <c r="AB1809" s="93"/>
    </row>
    <row r="1810" spans="1:28" ht="19.5" customHeight="1" x14ac:dyDescent="0.15">
      <c r="A1810" s="194"/>
      <c r="B1810" s="197"/>
      <c r="C1810" s="197"/>
      <c r="D1810" s="191"/>
      <c r="E1810" s="189" t="s">
        <v>150</v>
      </c>
      <c r="F1810" s="240">
        <v>5.5579999999999998</v>
      </c>
      <c r="G1810" s="240">
        <v>0</v>
      </c>
      <c r="H1810" s="240">
        <v>5.0000000000000001E-3</v>
      </c>
      <c r="I1810" s="240">
        <v>2.1000000000000001E-2</v>
      </c>
      <c r="J1810" s="240">
        <v>0.28399999999999997</v>
      </c>
      <c r="K1810" s="240">
        <v>0.21099999999999999</v>
      </c>
      <c r="L1810" s="240">
        <v>0.34499999999999997</v>
      </c>
      <c r="M1810" s="240">
        <v>0.18099999999999999</v>
      </c>
      <c r="N1810" s="240">
        <v>0.38700000000000001</v>
      </c>
      <c r="O1810" s="240">
        <v>0.20799999999999999</v>
      </c>
      <c r="P1810" s="240">
        <v>0.35399999999999998</v>
      </c>
      <c r="Q1810" s="240">
        <v>9.9000000000000005E-2</v>
      </c>
      <c r="R1810" s="240">
        <v>0.39900000000000002</v>
      </c>
      <c r="S1810" s="240">
        <v>0.57299999999999995</v>
      </c>
      <c r="T1810" s="240">
        <v>1.3939999999999999</v>
      </c>
      <c r="U1810" s="240">
        <v>0.41099999999999998</v>
      </c>
      <c r="V1810" s="240">
        <v>0.68600000000000005</v>
      </c>
      <c r="W1810" s="240">
        <v>0</v>
      </c>
      <c r="X1810" s="240">
        <v>0</v>
      </c>
      <c r="Y1810" s="240">
        <v>0</v>
      </c>
      <c r="Z1810" s="240">
        <v>0</v>
      </c>
      <c r="AA1810" s="248">
        <v>0</v>
      </c>
      <c r="AB1810" s="93"/>
    </row>
    <row r="1811" spans="1:28" ht="19.5" customHeight="1" x14ac:dyDescent="0.15">
      <c r="A1811" s="194"/>
      <c r="B1811" s="196"/>
      <c r="C1811" s="193" t="s">
        <v>152</v>
      </c>
      <c r="D1811" s="188"/>
      <c r="E1811" s="189" t="s">
        <v>184</v>
      </c>
      <c r="F1811" s="240">
        <v>3380.29</v>
      </c>
      <c r="G1811" s="240">
        <v>0</v>
      </c>
      <c r="H1811" s="240">
        <v>4.34</v>
      </c>
      <c r="I1811" s="240">
        <v>15.89</v>
      </c>
      <c r="J1811" s="240">
        <v>15.79</v>
      </c>
      <c r="K1811" s="240">
        <v>44.6</v>
      </c>
      <c r="L1811" s="240">
        <v>28.21</v>
      </c>
      <c r="M1811" s="240">
        <v>18.75</v>
      </c>
      <c r="N1811" s="240">
        <v>27.94</v>
      </c>
      <c r="O1811" s="240">
        <v>39.270000000000003</v>
      </c>
      <c r="P1811" s="240">
        <v>45.64</v>
      </c>
      <c r="Q1811" s="240">
        <v>69.78</v>
      </c>
      <c r="R1811" s="240">
        <v>191.79</v>
      </c>
      <c r="S1811" s="240">
        <v>403.91</v>
      </c>
      <c r="T1811" s="240">
        <v>755.36</v>
      </c>
      <c r="U1811" s="240">
        <v>937.08</v>
      </c>
      <c r="V1811" s="240">
        <v>450.79</v>
      </c>
      <c r="W1811" s="240">
        <v>93.95</v>
      </c>
      <c r="X1811" s="240">
        <v>47.67</v>
      </c>
      <c r="Y1811" s="240">
        <v>48.59</v>
      </c>
      <c r="Z1811" s="240">
        <v>7.45</v>
      </c>
      <c r="AA1811" s="248">
        <v>133.49</v>
      </c>
      <c r="AB1811" s="93"/>
    </row>
    <row r="1812" spans="1:28" ht="19.5" customHeight="1" x14ac:dyDescent="0.15">
      <c r="A1812" s="194"/>
      <c r="B1812" s="197"/>
      <c r="C1812" s="197"/>
      <c r="D1812" s="191"/>
      <c r="E1812" s="189" t="s">
        <v>150</v>
      </c>
      <c r="F1812" s="240">
        <v>558.64700000000005</v>
      </c>
      <c r="G1812" s="240">
        <v>0</v>
      </c>
      <c r="H1812" s="240">
        <v>4.2999999999999997E-2</v>
      </c>
      <c r="I1812" s="240">
        <v>0.48699999999999999</v>
      </c>
      <c r="J1812" s="240">
        <v>0.79300000000000004</v>
      </c>
      <c r="K1812" s="240">
        <v>3.29</v>
      </c>
      <c r="L1812" s="240">
        <v>2.5510000000000002</v>
      </c>
      <c r="M1812" s="240">
        <v>1.98</v>
      </c>
      <c r="N1812" s="240">
        <v>3.1179999999999999</v>
      </c>
      <c r="O1812" s="240">
        <v>4.8559999999999999</v>
      </c>
      <c r="P1812" s="240">
        <v>6.282</v>
      </c>
      <c r="Q1812" s="240">
        <v>11.103999999999999</v>
      </c>
      <c r="R1812" s="240">
        <v>31.984000000000002</v>
      </c>
      <c r="S1812" s="240">
        <v>62.695</v>
      </c>
      <c r="T1812" s="240">
        <v>121.89400000000001</v>
      </c>
      <c r="U1812" s="240">
        <v>153.084</v>
      </c>
      <c r="V1812" s="240">
        <v>82.316999999999894</v>
      </c>
      <c r="W1812" s="240">
        <v>22.26</v>
      </c>
      <c r="X1812" s="240">
        <v>7.4290000000000003</v>
      </c>
      <c r="Y1812" s="240">
        <v>7.7240000000000002</v>
      </c>
      <c r="Z1812" s="240">
        <v>1.9370000000000001</v>
      </c>
      <c r="AA1812" s="248">
        <v>32.819000000000003</v>
      </c>
      <c r="AB1812" s="93"/>
    </row>
    <row r="1813" spans="1:28" ht="19.5" customHeight="1" x14ac:dyDescent="0.15">
      <c r="A1813" s="194"/>
      <c r="B1813" s="198" t="s">
        <v>94</v>
      </c>
      <c r="C1813" s="189"/>
      <c r="D1813" s="189" t="s">
        <v>153</v>
      </c>
      <c r="E1813" s="189" t="s">
        <v>184</v>
      </c>
      <c r="F1813" s="240">
        <v>734.33</v>
      </c>
      <c r="G1813" s="240">
        <v>0</v>
      </c>
      <c r="H1813" s="240">
        <v>0</v>
      </c>
      <c r="I1813" s="240">
        <v>3.33</v>
      </c>
      <c r="J1813" s="240">
        <v>0</v>
      </c>
      <c r="K1813" s="240">
        <v>6.55</v>
      </c>
      <c r="L1813" s="240">
        <v>0.39</v>
      </c>
      <c r="M1813" s="240">
        <v>2.66</v>
      </c>
      <c r="N1813" s="240">
        <v>0.7</v>
      </c>
      <c r="O1813" s="240">
        <v>3.74</v>
      </c>
      <c r="P1813" s="240">
        <v>6.36</v>
      </c>
      <c r="Q1813" s="240">
        <v>16.739999999999998</v>
      </c>
      <c r="R1813" s="240">
        <v>49.29</v>
      </c>
      <c r="S1813" s="240">
        <v>49.22</v>
      </c>
      <c r="T1813" s="240">
        <v>110.84</v>
      </c>
      <c r="U1813" s="240">
        <v>139.27000000000001</v>
      </c>
      <c r="V1813" s="240">
        <v>147.47999999999999</v>
      </c>
      <c r="W1813" s="240">
        <v>74.900000000000006</v>
      </c>
      <c r="X1813" s="240">
        <v>3.75</v>
      </c>
      <c r="Y1813" s="240">
        <v>5.0199999999999996</v>
      </c>
      <c r="Z1813" s="240">
        <v>7.45</v>
      </c>
      <c r="AA1813" s="252">
        <v>106.64</v>
      </c>
      <c r="AB1813" s="93"/>
    </row>
    <row r="1814" spans="1:28" ht="19.5" customHeight="1" x14ac:dyDescent="0.15">
      <c r="A1814" s="194"/>
      <c r="B1814" s="198"/>
      <c r="C1814" s="198" t="s">
        <v>10</v>
      </c>
      <c r="D1814" s="198"/>
      <c r="E1814" s="189" t="s">
        <v>150</v>
      </c>
      <c r="F1814" s="240">
        <v>184.70599999999999</v>
      </c>
      <c r="G1814" s="240">
        <v>0</v>
      </c>
      <c r="H1814" s="240">
        <v>0</v>
      </c>
      <c r="I1814" s="240">
        <v>0.17</v>
      </c>
      <c r="J1814" s="240">
        <v>0</v>
      </c>
      <c r="K1814" s="240">
        <v>0.65500000000000003</v>
      </c>
      <c r="L1814" s="240">
        <v>4.7E-2</v>
      </c>
      <c r="M1814" s="240">
        <v>0.371</v>
      </c>
      <c r="N1814" s="240">
        <v>0.112</v>
      </c>
      <c r="O1814" s="240">
        <v>0.59199999999999997</v>
      </c>
      <c r="P1814" s="240">
        <v>1.1990000000000001</v>
      </c>
      <c r="Q1814" s="240">
        <v>3.6819999999999999</v>
      </c>
      <c r="R1814" s="240">
        <v>11.34</v>
      </c>
      <c r="S1814" s="240">
        <v>11.756</v>
      </c>
      <c r="T1814" s="240">
        <v>27.812000000000001</v>
      </c>
      <c r="U1814" s="240">
        <v>36.170999999999999</v>
      </c>
      <c r="V1814" s="240">
        <v>38.232999999999997</v>
      </c>
      <c r="W1814" s="240">
        <v>19.463000000000001</v>
      </c>
      <c r="X1814" s="240">
        <v>0.97199999999999998</v>
      </c>
      <c r="Y1814" s="240">
        <v>1.32</v>
      </c>
      <c r="Z1814" s="240">
        <v>1.9370000000000001</v>
      </c>
      <c r="AA1814" s="248">
        <v>28.873999999999999</v>
      </c>
      <c r="AB1814" s="93"/>
    </row>
    <row r="1815" spans="1:28" ht="19.5" customHeight="1" x14ac:dyDescent="0.15">
      <c r="A1815" s="194"/>
      <c r="B1815" s="198"/>
      <c r="C1815" s="198"/>
      <c r="D1815" s="189" t="s">
        <v>157</v>
      </c>
      <c r="E1815" s="189" t="s">
        <v>184</v>
      </c>
      <c r="F1815" s="240">
        <v>501.15</v>
      </c>
      <c r="G1815" s="240">
        <v>0</v>
      </c>
      <c r="H1815" s="240">
        <v>0</v>
      </c>
      <c r="I1815" s="240">
        <v>0</v>
      </c>
      <c r="J1815" s="240">
        <v>0</v>
      </c>
      <c r="K1815" s="240">
        <v>6.55</v>
      </c>
      <c r="L1815" s="240">
        <v>0</v>
      </c>
      <c r="M1815" s="240">
        <v>0</v>
      </c>
      <c r="N1815" s="240">
        <v>0</v>
      </c>
      <c r="O1815" s="240">
        <v>1.59</v>
      </c>
      <c r="P1815" s="240">
        <v>4.07</v>
      </c>
      <c r="Q1815" s="240">
        <v>14.51</v>
      </c>
      <c r="R1815" s="240">
        <v>43.74</v>
      </c>
      <c r="S1815" s="240">
        <v>36.06</v>
      </c>
      <c r="T1815" s="240">
        <v>68.77</v>
      </c>
      <c r="U1815" s="240">
        <v>117.29</v>
      </c>
      <c r="V1815" s="240">
        <v>131.05000000000001</v>
      </c>
      <c r="W1815" s="240">
        <v>61.83</v>
      </c>
      <c r="X1815" s="240">
        <v>2.0299999999999998</v>
      </c>
      <c r="Y1815" s="240">
        <v>3.95</v>
      </c>
      <c r="Z1815" s="240">
        <v>7.45</v>
      </c>
      <c r="AA1815" s="248">
        <v>2.2599999999999998</v>
      </c>
      <c r="AB1815" s="93"/>
    </row>
    <row r="1816" spans="1:28" ht="19.5" customHeight="1" x14ac:dyDescent="0.15">
      <c r="A1816" s="194"/>
      <c r="B1816" s="198"/>
      <c r="C1816" s="198"/>
      <c r="D1816" s="198"/>
      <c r="E1816" s="189" t="s">
        <v>150</v>
      </c>
      <c r="F1816" s="240">
        <v>125.313</v>
      </c>
      <c r="G1816" s="240">
        <v>0</v>
      </c>
      <c r="H1816" s="240">
        <v>0</v>
      </c>
      <c r="I1816" s="240">
        <v>0</v>
      </c>
      <c r="J1816" s="240">
        <v>0</v>
      </c>
      <c r="K1816" s="240">
        <v>0.65500000000000003</v>
      </c>
      <c r="L1816" s="240">
        <v>0</v>
      </c>
      <c r="M1816" s="240">
        <v>0</v>
      </c>
      <c r="N1816" s="240">
        <v>0</v>
      </c>
      <c r="O1816" s="240">
        <v>0.28599999999999998</v>
      </c>
      <c r="P1816" s="240">
        <v>0.81399999999999995</v>
      </c>
      <c r="Q1816" s="240">
        <v>3.1920000000000002</v>
      </c>
      <c r="R1816" s="240">
        <v>10.061999999999999</v>
      </c>
      <c r="S1816" s="240">
        <v>8.5990000000000002</v>
      </c>
      <c r="T1816" s="240">
        <v>17.143000000000001</v>
      </c>
      <c r="U1816" s="240">
        <v>30.457000000000001</v>
      </c>
      <c r="V1816" s="240">
        <v>33.962000000000003</v>
      </c>
      <c r="W1816" s="240">
        <v>16.065999999999999</v>
      </c>
      <c r="X1816" s="240">
        <v>0.52600000000000002</v>
      </c>
      <c r="Y1816" s="240">
        <v>1.0269999999999999</v>
      </c>
      <c r="Z1816" s="240">
        <v>1.9370000000000001</v>
      </c>
      <c r="AA1816" s="248">
        <v>0.58699999999999997</v>
      </c>
      <c r="AB1816" s="93"/>
    </row>
    <row r="1817" spans="1:28" ht="19.5" customHeight="1" x14ac:dyDescent="0.15">
      <c r="A1817" s="194"/>
      <c r="B1817" s="198" t="s">
        <v>65</v>
      </c>
      <c r="C1817" s="198" t="s">
        <v>159</v>
      </c>
      <c r="D1817" s="189" t="s">
        <v>160</v>
      </c>
      <c r="E1817" s="189" t="s">
        <v>184</v>
      </c>
      <c r="F1817" s="240">
        <v>119.16</v>
      </c>
      <c r="G1817" s="240">
        <v>0</v>
      </c>
      <c r="H1817" s="240">
        <v>0</v>
      </c>
      <c r="I1817" s="240">
        <v>3.33</v>
      </c>
      <c r="J1817" s="240">
        <v>0</v>
      </c>
      <c r="K1817" s="240">
        <v>0</v>
      </c>
      <c r="L1817" s="240">
        <v>0.39</v>
      </c>
      <c r="M1817" s="240">
        <v>2.66</v>
      </c>
      <c r="N1817" s="240">
        <v>0.7</v>
      </c>
      <c r="O1817" s="240">
        <v>1.0900000000000001</v>
      </c>
      <c r="P1817" s="240">
        <v>1.61</v>
      </c>
      <c r="Q1817" s="240">
        <v>2.23</v>
      </c>
      <c r="R1817" s="240">
        <v>5.55</v>
      </c>
      <c r="S1817" s="240">
        <v>13.16</v>
      </c>
      <c r="T1817" s="240">
        <v>28.75</v>
      </c>
      <c r="U1817" s="240">
        <v>21.98</v>
      </c>
      <c r="V1817" s="240">
        <v>16.43</v>
      </c>
      <c r="W1817" s="240">
        <v>13.07</v>
      </c>
      <c r="X1817" s="240">
        <v>1.72</v>
      </c>
      <c r="Y1817" s="240">
        <v>0.42</v>
      </c>
      <c r="Z1817" s="240">
        <v>0</v>
      </c>
      <c r="AA1817" s="248">
        <v>6.07</v>
      </c>
      <c r="AB1817" s="93"/>
    </row>
    <row r="1818" spans="1:28" ht="19.5" customHeight="1" x14ac:dyDescent="0.15">
      <c r="A1818" s="194"/>
      <c r="B1818" s="198"/>
      <c r="C1818" s="198"/>
      <c r="D1818" s="198"/>
      <c r="E1818" s="189" t="s">
        <v>150</v>
      </c>
      <c r="F1818" s="240">
        <v>28.864999999999998</v>
      </c>
      <c r="G1818" s="240">
        <v>0</v>
      </c>
      <c r="H1818" s="240">
        <v>0</v>
      </c>
      <c r="I1818" s="240">
        <v>0.17</v>
      </c>
      <c r="J1818" s="240">
        <v>0</v>
      </c>
      <c r="K1818" s="240">
        <v>0</v>
      </c>
      <c r="L1818" s="240">
        <v>4.7E-2</v>
      </c>
      <c r="M1818" s="240">
        <v>0.371</v>
      </c>
      <c r="N1818" s="240">
        <v>0.112</v>
      </c>
      <c r="O1818" s="240">
        <v>0.19600000000000001</v>
      </c>
      <c r="P1818" s="240">
        <v>0.32200000000000001</v>
      </c>
      <c r="Q1818" s="240">
        <v>0.49</v>
      </c>
      <c r="R1818" s="240">
        <v>1.278</v>
      </c>
      <c r="S1818" s="240">
        <v>3.157</v>
      </c>
      <c r="T1818" s="240">
        <v>7.2069999999999999</v>
      </c>
      <c r="U1818" s="240">
        <v>5.7140000000000004</v>
      </c>
      <c r="V1818" s="240">
        <v>4.2709999999999999</v>
      </c>
      <c r="W1818" s="240">
        <v>3.3969999999999998</v>
      </c>
      <c r="X1818" s="240">
        <v>0.44600000000000001</v>
      </c>
      <c r="Y1818" s="240">
        <v>0.109</v>
      </c>
      <c r="Z1818" s="240">
        <v>0</v>
      </c>
      <c r="AA1818" s="248">
        <v>1.5780000000000001</v>
      </c>
      <c r="AB1818" s="93"/>
    </row>
    <row r="1819" spans="1:28" ht="19.5" customHeight="1" x14ac:dyDescent="0.15">
      <c r="A1819" s="194" t="s">
        <v>85</v>
      </c>
      <c r="B1819" s="198"/>
      <c r="C1819" s="198"/>
      <c r="D1819" s="189" t="s">
        <v>166</v>
      </c>
      <c r="E1819" s="189" t="s">
        <v>184</v>
      </c>
      <c r="F1819" s="240">
        <v>114.02</v>
      </c>
      <c r="G1819" s="240">
        <v>0</v>
      </c>
      <c r="H1819" s="240">
        <v>0</v>
      </c>
      <c r="I1819" s="240">
        <v>0</v>
      </c>
      <c r="J1819" s="240">
        <v>0</v>
      </c>
      <c r="K1819" s="240">
        <v>0</v>
      </c>
      <c r="L1819" s="240">
        <v>0</v>
      </c>
      <c r="M1819" s="240">
        <v>0</v>
      </c>
      <c r="N1819" s="240">
        <v>0</v>
      </c>
      <c r="O1819" s="240">
        <v>1.06</v>
      </c>
      <c r="P1819" s="240">
        <v>0.68</v>
      </c>
      <c r="Q1819" s="240">
        <v>0</v>
      </c>
      <c r="R1819" s="240">
        <v>0</v>
      </c>
      <c r="S1819" s="240">
        <v>0</v>
      </c>
      <c r="T1819" s="240">
        <v>13.32</v>
      </c>
      <c r="U1819" s="240">
        <v>0</v>
      </c>
      <c r="V1819" s="240">
        <v>0</v>
      </c>
      <c r="W1819" s="240">
        <v>0</v>
      </c>
      <c r="X1819" s="240">
        <v>0</v>
      </c>
      <c r="Y1819" s="240">
        <v>0.65</v>
      </c>
      <c r="Z1819" s="240">
        <v>0</v>
      </c>
      <c r="AA1819" s="248">
        <v>98.31</v>
      </c>
      <c r="AB1819" s="93"/>
    </row>
    <row r="1820" spans="1:28" ht="19.5" customHeight="1" x14ac:dyDescent="0.15">
      <c r="A1820" s="194"/>
      <c r="B1820" s="198"/>
      <c r="C1820" s="198" t="s">
        <v>162</v>
      </c>
      <c r="D1820" s="198"/>
      <c r="E1820" s="189" t="s">
        <v>150</v>
      </c>
      <c r="F1820" s="240">
        <v>30.527999999999999</v>
      </c>
      <c r="G1820" s="240">
        <v>0</v>
      </c>
      <c r="H1820" s="240">
        <v>0</v>
      </c>
      <c r="I1820" s="240">
        <v>0</v>
      </c>
      <c r="J1820" s="240">
        <v>0</v>
      </c>
      <c r="K1820" s="240">
        <v>0</v>
      </c>
      <c r="L1820" s="240">
        <v>0</v>
      </c>
      <c r="M1820" s="240">
        <v>0</v>
      </c>
      <c r="N1820" s="240">
        <v>0</v>
      </c>
      <c r="O1820" s="240">
        <v>0.11</v>
      </c>
      <c r="P1820" s="240">
        <v>6.3E-2</v>
      </c>
      <c r="Q1820" s="240">
        <v>0</v>
      </c>
      <c r="R1820" s="240">
        <v>0</v>
      </c>
      <c r="S1820" s="240">
        <v>0</v>
      </c>
      <c r="T1820" s="240">
        <v>3.4620000000000002</v>
      </c>
      <c r="U1820" s="240">
        <v>0</v>
      </c>
      <c r="V1820" s="240">
        <v>0</v>
      </c>
      <c r="W1820" s="240">
        <v>0</v>
      </c>
      <c r="X1820" s="240">
        <v>0</v>
      </c>
      <c r="Y1820" s="240">
        <v>0.184</v>
      </c>
      <c r="Z1820" s="240">
        <v>0</v>
      </c>
      <c r="AA1820" s="248">
        <v>26.709</v>
      </c>
      <c r="AB1820" s="93"/>
    </row>
    <row r="1821" spans="1:28" ht="19.5" customHeight="1" x14ac:dyDescent="0.15">
      <c r="A1821" s="194"/>
      <c r="B1821" s="198" t="s">
        <v>20</v>
      </c>
      <c r="C1821" s="198"/>
      <c r="D1821" s="189" t="s">
        <v>164</v>
      </c>
      <c r="E1821" s="189" t="s">
        <v>184</v>
      </c>
      <c r="F1821" s="240">
        <v>0</v>
      </c>
      <c r="G1821" s="240">
        <v>0</v>
      </c>
      <c r="H1821" s="240">
        <v>0</v>
      </c>
      <c r="I1821" s="240">
        <v>0</v>
      </c>
      <c r="J1821" s="240">
        <v>0</v>
      </c>
      <c r="K1821" s="240">
        <v>0</v>
      </c>
      <c r="L1821" s="240">
        <v>0</v>
      </c>
      <c r="M1821" s="240">
        <v>0</v>
      </c>
      <c r="N1821" s="240">
        <v>0</v>
      </c>
      <c r="O1821" s="240">
        <v>0</v>
      </c>
      <c r="P1821" s="240">
        <v>0</v>
      </c>
      <c r="Q1821" s="240">
        <v>0</v>
      </c>
      <c r="R1821" s="240">
        <v>0</v>
      </c>
      <c r="S1821" s="240">
        <v>0</v>
      </c>
      <c r="T1821" s="240">
        <v>0</v>
      </c>
      <c r="U1821" s="240">
        <v>0</v>
      </c>
      <c r="V1821" s="240">
        <v>0</v>
      </c>
      <c r="W1821" s="240">
        <v>0</v>
      </c>
      <c r="X1821" s="240">
        <v>0</v>
      </c>
      <c r="Y1821" s="240">
        <v>0</v>
      </c>
      <c r="Z1821" s="240">
        <v>0</v>
      </c>
      <c r="AA1821" s="248">
        <v>0</v>
      </c>
      <c r="AB1821" s="93"/>
    </row>
    <row r="1822" spans="1:28" ht="19.5" customHeight="1" x14ac:dyDescent="0.15">
      <c r="A1822" s="194"/>
      <c r="B1822" s="198"/>
      <c r="C1822" s="198"/>
      <c r="D1822" s="198"/>
      <c r="E1822" s="189" t="s">
        <v>150</v>
      </c>
      <c r="F1822" s="240">
        <v>0</v>
      </c>
      <c r="G1822" s="240">
        <v>0</v>
      </c>
      <c r="H1822" s="240">
        <v>0</v>
      </c>
      <c r="I1822" s="240">
        <v>0</v>
      </c>
      <c r="J1822" s="240">
        <v>0</v>
      </c>
      <c r="K1822" s="240">
        <v>0</v>
      </c>
      <c r="L1822" s="240">
        <v>0</v>
      </c>
      <c r="M1822" s="240">
        <v>0</v>
      </c>
      <c r="N1822" s="240">
        <v>0</v>
      </c>
      <c r="O1822" s="240">
        <v>0</v>
      </c>
      <c r="P1822" s="240">
        <v>0</v>
      </c>
      <c r="Q1822" s="240">
        <v>0</v>
      </c>
      <c r="R1822" s="240">
        <v>0</v>
      </c>
      <c r="S1822" s="240">
        <v>0</v>
      </c>
      <c r="T1822" s="240">
        <v>0</v>
      </c>
      <c r="U1822" s="240">
        <v>0</v>
      </c>
      <c r="V1822" s="240">
        <v>0</v>
      </c>
      <c r="W1822" s="240">
        <v>0</v>
      </c>
      <c r="X1822" s="240">
        <v>0</v>
      </c>
      <c r="Y1822" s="240">
        <v>0</v>
      </c>
      <c r="Z1822" s="240">
        <v>0</v>
      </c>
      <c r="AA1822" s="248">
        <v>0</v>
      </c>
      <c r="AB1822" s="93"/>
    </row>
    <row r="1823" spans="1:28" ht="19.5" customHeight="1" x14ac:dyDescent="0.15">
      <c r="A1823" s="194"/>
      <c r="B1823" s="197"/>
      <c r="C1823" s="193" t="s">
        <v>165</v>
      </c>
      <c r="D1823" s="188"/>
      <c r="E1823" s="189" t="s">
        <v>184</v>
      </c>
      <c r="F1823" s="240">
        <v>2645.96</v>
      </c>
      <c r="G1823" s="240">
        <v>0</v>
      </c>
      <c r="H1823" s="240">
        <v>4.34</v>
      </c>
      <c r="I1823" s="240">
        <v>12.56</v>
      </c>
      <c r="J1823" s="240">
        <v>15.79</v>
      </c>
      <c r="K1823" s="240">
        <v>38.049999999999997</v>
      </c>
      <c r="L1823" s="240">
        <v>27.82</v>
      </c>
      <c r="M1823" s="240">
        <v>16.09</v>
      </c>
      <c r="N1823" s="240">
        <v>27.24</v>
      </c>
      <c r="O1823" s="240">
        <v>35.53</v>
      </c>
      <c r="P1823" s="240">
        <v>39.28</v>
      </c>
      <c r="Q1823" s="240">
        <v>53.04</v>
      </c>
      <c r="R1823" s="240">
        <v>142.5</v>
      </c>
      <c r="S1823" s="240">
        <v>354.69</v>
      </c>
      <c r="T1823" s="240">
        <v>644.52</v>
      </c>
      <c r="U1823" s="240">
        <v>797.81</v>
      </c>
      <c r="V1823" s="240">
        <v>303.31</v>
      </c>
      <c r="W1823" s="240">
        <v>19.05</v>
      </c>
      <c r="X1823" s="240">
        <v>43.92</v>
      </c>
      <c r="Y1823" s="240">
        <v>43.57</v>
      </c>
      <c r="Z1823" s="240">
        <v>0</v>
      </c>
      <c r="AA1823" s="248">
        <v>26.85</v>
      </c>
      <c r="AB1823" s="93"/>
    </row>
    <row r="1824" spans="1:28" ht="19.5" customHeight="1" thickBot="1" x14ac:dyDescent="0.2">
      <c r="A1824" s="199"/>
      <c r="B1824" s="200"/>
      <c r="C1824" s="200"/>
      <c r="D1824" s="201"/>
      <c r="E1824" s="202" t="s">
        <v>150</v>
      </c>
      <c r="F1824" s="240">
        <v>373.94099999999997</v>
      </c>
      <c r="G1824" s="251">
        <v>0</v>
      </c>
      <c r="H1824" s="250">
        <v>4.2999999999999997E-2</v>
      </c>
      <c r="I1824" s="250">
        <v>0.317</v>
      </c>
      <c r="J1824" s="250">
        <v>0.79300000000000004</v>
      </c>
      <c r="K1824" s="250">
        <v>2.6349999999999998</v>
      </c>
      <c r="L1824" s="250">
        <v>2.504</v>
      </c>
      <c r="M1824" s="250">
        <v>1.609</v>
      </c>
      <c r="N1824" s="250">
        <v>3.0059999999999998</v>
      </c>
      <c r="O1824" s="250">
        <v>4.2640000000000002</v>
      </c>
      <c r="P1824" s="250">
        <v>5.0830000000000002</v>
      </c>
      <c r="Q1824" s="250">
        <v>7.4219999999999997</v>
      </c>
      <c r="R1824" s="250">
        <v>20.643999999999998</v>
      </c>
      <c r="S1824" s="250">
        <v>50.939</v>
      </c>
      <c r="T1824" s="250">
        <v>94.082000000000207</v>
      </c>
      <c r="U1824" s="250">
        <v>116.913</v>
      </c>
      <c r="V1824" s="250">
        <v>44.083999999999897</v>
      </c>
      <c r="W1824" s="250">
        <v>2.7970000000000002</v>
      </c>
      <c r="X1824" s="250">
        <v>6.4569999999999999</v>
      </c>
      <c r="Y1824" s="250">
        <v>6.4039999999999999</v>
      </c>
      <c r="Z1824" s="250">
        <v>0</v>
      </c>
      <c r="AA1824" s="249">
        <v>3.9449999999999998</v>
      </c>
      <c r="AB1824" s="93"/>
    </row>
    <row r="1825" spans="1:28" ht="19.5" customHeight="1" x14ac:dyDescent="0.15">
      <c r="A1825" s="391" t="s">
        <v>119</v>
      </c>
      <c r="B1825" s="394" t="s">
        <v>120</v>
      </c>
      <c r="C1825" s="395"/>
      <c r="D1825" s="396"/>
      <c r="E1825" s="198" t="s">
        <v>184</v>
      </c>
      <c r="F1825" s="248">
        <v>49.51</v>
      </c>
    </row>
    <row r="1826" spans="1:28" ht="19.5" customHeight="1" x14ac:dyDescent="0.15">
      <c r="A1826" s="392"/>
      <c r="B1826" s="397" t="s">
        <v>206</v>
      </c>
      <c r="C1826" s="398"/>
      <c r="D1826" s="399"/>
      <c r="E1826" s="189" t="s">
        <v>184</v>
      </c>
      <c r="F1826" s="248">
        <v>16.03</v>
      </c>
    </row>
    <row r="1827" spans="1:28" ht="19.5" customHeight="1" x14ac:dyDescent="0.15">
      <c r="A1827" s="393"/>
      <c r="B1827" s="397" t="s">
        <v>207</v>
      </c>
      <c r="C1827" s="398"/>
      <c r="D1827" s="399"/>
      <c r="E1827" s="189" t="s">
        <v>184</v>
      </c>
      <c r="F1827" s="248">
        <v>33.479999999999997</v>
      </c>
    </row>
    <row r="1828" spans="1:28" ht="19.5" customHeight="1" thickBot="1" x14ac:dyDescent="0.2">
      <c r="A1828" s="400" t="s">
        <v>205</v>
      </c>
      <c r="B1828" s="401"/>
      <c r="C1828" s="401"/>
      <c r="D1828" s="402"/>
      <c r="E1828" s="203" t="s">
        <v>184</v>
      </c>
      <c r="F1828" s="247">
        <v>0</v>
      </c>
    </row>
    <row r="1830" spans="1:28" ht="19.5" customHeight="1" x14ac:dyDescent="0.15">
      <c r="A1830" s="88" t="s">
        <v>387</v>
      </c>
      <c r="F1830" s="261" t="s">
        <v>502</v>
      </c>
    </row>
    <row r="1831" spans="1:28" ht="19.5" customHeight="1" thickBot="1" x14ac:dyDescent="0.2">
      <c r="A1831" s="388" t="s">
        <v>28</v>
      </c>
      <c r="B1831" s="390"/>
      <c r="C1831" s="390"/>
      <c r="D1831" s="390"/>
      <c r="E1831" s="390"/>
      <c r="F1831" s="390"/>
      <c r="G1831" s="390"/>
      <c r="H1831" s="390"/>
      <c r="I1831" s="390"/>
      <c r="J1831" s="390"/>
      <c r="K1831" s="390"/>
      <c r="L1831" s="390"/>
      <c r="M1831" s="390"/>
      <c r="N1831" s="390"/>
      <c r="O1831" s="390"/>
      <c r="P1831" s="390"/>
      <c r="Q1831" s="390"/>
      <c r="R1831" s="390"/>
      <c r="S1831" s="390"/>
      <c r="T1831" s="390"/>
      <c r="U1831" s="390"/>
      <c r="V1831" s="390"/>
      <c r="W1831" s="390"/>
      <c r="X1831" s="390"/>
      <c r="Y1831" s="390"/>
      <c r="Z1831" s="390"/>
      <c r="AA1831" s="390"/>
    </row>
    <row r="1832" spans="1:28" ht="19.5" customHeight="1" x14ac:dyDescent="0.15">
      <c r="A1832" s="185" t="s">
        <v>180</v>
      </c>
      <c r="B1832" s="186"/>
      <c r="C1832" s="186"/>
      <c r="D1832" s="186"/>
      <c r="E1832" s="186"/>
      <c r="F1832" s="90" t="s">
        <v>181</v>
      </c>
      <c r="G1832" s="91"/>
      <c r="H1832" s="91"/>
      <c r="I1832" s="91"/>
      <c r="J1832" s="91"/>
      <c r="K1832" s="91"/>
      <c r="L1832" s="91"/>
      <c r="M1832" s="91"/>
      <c r="N1832" s="91"/>
      <c r="O1832" s="91"/>
      <c r="P1832" s="91"/>
      <c r="Q1832" s="260"/>
      <c r="R1832" s="92"/>
      <c r="S1832" s="91"/>
      <c r="T1832" s="91"/>
      <c r="U1832" s="91"/>
      <c r="V1832" s="91"/>
      <c r="W1832" s="91"/>
      <c r="X1832" s="91"/>
      <c r="Y1832" s="91"/>
      <c r="Z1832" s="91"/>
      <c r="AA1832" s="259" t="s">
        <v>182</v>
      </c>
      <c r="AB1832" s="93"/>
    </row>
    <row r="1833" spans="1:28" ht="19.5" customHeight="1" x14ac:dyDescent="0.15">
      <c r="A1833" s="187" t="s">
        <v>183</v>
      </c>
      <c r="B1833" s="188"/>
      <c r="C1833" s="188"/>
      <c r="D1833" s="188"/>
      <c r="E1833" s="189" t="s">
        <v>184</v>
      </c>
      <c r="F1833" s="240">
        <v>2967.55</v>
      </c>
      <c r="G1833" s="256" t="s">
        <v>185</v>
      </c>
      <c r="H1833" s="256" t="s">
        <v>186</v>
      </c>
      <c r="I1833" s="256" t="s">
        <v>187</v>
      </c>
      <c r="J1833" s="256" t="s">
        <v>188</v>
      </c>
      <c r="K1833" s="256" t="s">
        <v>228</v>
      </c>
      <c r="L1833" s="256" t="s">
        <v>229</v>
      </c>
      <c r="M1833" s="256" t="s">
        <v>230</v>
      </c>
      <c r="N1833" s="256" t="s">
        <v>231</v>
      </c>
      <c r="O1833" s="256" t="s">
        <v>232</v>
      </c>
      <c r="P1833" s="256" t="s">
        <v>233</v>
      </c>
      <c r="Q1833" s="258" t="s">
        <v>234</v>
      </c>
      <c r="R1833" s="257" t="s">
        <v>235</v>
      </c>
      <c r="S1833" s="256" t="s">
        <v>236</v>
      </c>
      <c r="T1833" s="256" t="s">
        <v>237</v>
      </c>
      <c r="U1833" s="256" t="s">
        <v>238</v>
      </c>
      <c r="V1833" s="256" t="s">
        <v>239</v>
      </c>
      <c r="W1833" s="256" t="s">
        <v>42</v>
      </c>
      <c r="X1833" s="256" t="s">
        <v>147</v>
      </c>
      <c r="Y1833" s="256" t="s">
        <v>148</v>
      </c>
      <c r="Z1833" s="256" t="s">
        <v>149</v>
      </c>
      <c r="AA1833" s="253"/>
      <c r="AB1833" s="93"/>
    </row>
    <row r="1834" spans="1:28" ht="19.5" customHeight="1" x14ac:dyDescent="0.15">
      <c r="A1834" s="190"/>
      <c r="B1834" s="191"/>
      <c r="C1834" s="191"/>
      <c r="D1834" s="191"/>
      <c r="E1834" s="189" t="s">
        <v>150</v>
      </c>
      <c r="F1834" s="240">
        <v>631.81899999999996</v>
      </c>
      <c r="G1834" s="254"/>
      <c r="H1834" s="254"/>
      <c r="I1834" s="254"/>
      <c r="J1834" s="254"/>
      <c r="K1834" s="254"/>
      <c r="L1834" s="254"/>
      <c r="M1834" s="254"/>
      <c r="N1834" s="254"/>
      <c r="O1834" s="254"/>
      <c r="P1834" s="254"/>
      <c r="Q1834" s="255"/>
      <c r="R1834" s="94"/>
      <c r="S1834" s="254"/>
      <c r="T1834" s="254"/>
      <c r="U1834" s="254"/>
      <c r="V1834" s="254"/>
      <c r="W1834" s="254"/>
      <c r="X1834" s="254"/>
      <c r="Y1834" s="254"/>
      <c r="Z1834" s="254"/>
      <c r="AA1834" s="253" t="s">
        <v>151</v>
      </c>
      <c r="AB1834" s="93"/>
    </row>
    <row r="1835" spans="1:28" ht="19.5" customHeight="1" x14ac:dyDescent="0.15">
      <c r="A1835" s="192"/>
      <c r="B1835" s="193" t="s">
        <v>152</v>
      </c>
      <c r="C1835" s="188"/>
      <c r="D1835" s="188"/>
      <c r="E1835" s="189" t="s">
        <v>184</v>
      </c>
      <c r="F1835" s="240">
        <v>2897.13</v>
      </c>
      <c r="G1835" s="240">
        <v>4.26</v>
      </c>
      <c r="H1835" s="240">
        <v>4.33</v>
      </c>
      <c r="I1835" s="240">
        <v>11.35</v>
      </c>
      <c r="J1835" s="240">
        <v>14.01</v>
      </c>
      <c r="K1835" s="240">
        <v>54.87</v>
      </c>
      <c r="L1835" s="240">
        <v>37.33</v>
      </c>
      <c r="M1835" s="240">
        <v>60.9</v>
      </c>
      <c r="N1835" s="240">
        <v>65.42</v>
      </c>
      <c r="O1835" s="240">
        <v>47.93</v>
      </c>
      <c r="P1835" s="240">
        <v>136.22</v>
      </c>
      <c r="Q1835" s="240">
        <v>342.93</v>
      </c>
      <c r="R1835" s="240">
        <v>644.29</v>
      </c>
      <c r="S1835" s="240">
        <v>640.27</v>
      </c>
      <c r="T1835" s="240">
        <v>468.26</v>
      </c>
      <c r="U1835" s="240">
        <v>167.65</v>
      </c>
      <c r="V1835" s="240">
        <v>29.29</v>
      </c>
      <c r="W1835" s="240">
        <v>47.2</v>
      </c>
      <c r="X1835" s="240">
        <v>10.19</v>
      </c>
      <c r="Y1835" s="240">
        <v>9.23</v>
      </c>
      <c r="Z1835" s="240">
        <v>0</v>
      </c>
      <c r="AA1835" s="248">
        <v>101.2</v>
      </c>
      <c r="AB1835" s="93"/>
    </row>
    <row r="1836" spans="1:28" ht="19.5" customHeight="1" x14ac:dyDescent="0.15">
      <c r="A1836" s="194"/>
      <c r="B1836" s="195"/>
      <c r="C1836" s="191"/>
      <c r="D1836" s="191"/>
      <c r="E1836" s="189" t="s">
        <v>150</v>
      </c>
      <c r="F1836" s="240">
        <v>631.81899999999996</v>
      </c>
      <c r="G1836" s="240">
        <v>0</v>
      </c>
      <c r="H1836" s="240">
        <v>1.2E-2</v>
      </c>
      <c r="I1836" s="240">
        <v>0.52700000000000002</v>
      </c>
      <c r="J1836" s="240">
        <v>0.68500000000000005</v>
      </c>
      <c r="K1836" s="240">
        <v>5.44</v>
      </c>
      <c r="L1836" s="240">
        <v>5.1509999999999998</v>
      </c>
      <c r="M1836" s="240">
        <v>8.81</v>
      </c>
      <c r="N1836" s="240">
        <v>10.118</v>
      </c>
      <c r="O1836" s="240">
        <v>9.5340000000000007</v>
      </c>
      <c r="P1836" s="240">
        <v>27.908999999999999</v>
      </c>
      <c r="Q1836" s="240">
        <v>75.111000000000004</v>
      </c>
      <c r="R1836" s="240">
        <v>132.97800000000001</v>
      </c>
      <c r="S1836" s="240">
        <v>151.011</v>
      </c>
      <c r="T1836" s="240">
        <v>109.19799999999999</v>
      </c>
      <c r="U1836" s="240">
        <v>42.963999999999999</v>
      </c>
      <c r="V1836" s="240">
        <v>8.3870000000000005</v>
      </c>
      <c r="W1836" s="240">
        <v>12.89</v>
      </c>
      <c r="X1836" s="240">
        <v>2.4940000000000002</v>
      </c>
      <c r="Y1836" s="240">
        <v>2.3439999999999999</v>
      </c>
      <c r="Z1836" s="240">
        <v>0</v>
      </c>
      <c r="AA1836" s="248">
        <v>26.256</v>
      </c>
      <c r="AB1836" s="93"/>
    </row>
    <row r="1837" spans="1:28" ht="19.5" customHeight="1" x14ac:dyDescent="0.15">
      <c r="A1837" s="194"/>
      <c r="B1837" s="196"/>
      <c r="C1837" s="193" t="s">
        <v>152</v>
      </c>
      <c r="D1837" s="188"/>
      <c r="E1837" s="189" t="s">
        <v>184</v>
      </c>
      <c r="F1837" s="240">
        <v>2263.73</v>
      </c>
      <c r="G1837" s="240">
        <v>4.26</v>
      </c>
      <c r="H1837" s="240">
        <v>4.33</v>
      </c>
      <c r="I1837" s="240">
        <v>9.1300000000000008</v>
      </c>
      <c r="J1837" s="240">
        <v>8.76</v>
      </c>
      <c r="K1837" s="240">
        <v>44.88</v>
      </c>
      <c r="L1837" s="240">
        <v>33.36</v>
      </c>
      <c r="M1837" s="240">
        <v>58.73</v>
      </c>
      <c r="N1837" s="240">
        <v>51.81</v>
      </c>
      <c r="O1837" s="240">
        <v>45.22</v>
      </c>
      <c r="P1837" s="240">
        <v>118.74</v>
      </c>
      <c r="Q1837" s="240">
        <v>303.54000000000002</v>
      </c>
      <c r="R1837" s="240">
        <v>420.01</v>
      </c>
      <c r="S1837" s="240">
        <v>510.81</v>
      </c>
      <c r="T1837" s="240">
        <v>322.74</v>
      </c>
      <c r="U1837" s="240">
        <v>138.52000000000001</v>
      </c>
      <c r="V1837" s="240">
        <v>24.7</v>
      </c>
      <c r="W1837" s="240">
        <v>46.8</v>
      </c>
      <c r="X1837" s="240">
        <v>7.82</v>
      </c>
      <c r="Y1837" s="240">
        <v>8.3699999999999992</v>
      </c>
      <c r="Z1837" s="240">
        <v>0</v>
      </c>
      <c r="AA1837" s="248">
        <v>101.2</v>
      </c>
      <c r="AB1837" s="93"/>
    </row>
    <row r="1838" spans="1:28" ht="19.5" customHeight="1" x14ac:dyDescent="0.15">
      <c r="A1838" s="194"/>
      <c r="B1838" s="197"/>
      <c r="C1838" s="197"/>
      <c r="D1838" s="191"/>
      <c r="E1838" s="189" t="s">
        <v>150</v>
      </c>
      <c r="F1838" s="240">
        <v>540.05200000000002</v>
      </c>
      <c r="G1838" s="240">
        <v>0</v>
      </c>
      <c r="H1838" s="240">
        <v>1.2E-2</v>
      </c>
      <c r="I1838" s="240">
        <v>0.47</v>
      </c>
      <c r="J1838" s="240">
        <v>0.41199999999999998</v>
      </c>
      <c r="K1838" s="240">
        <v>4.6619999999999999</v>
      </c>
      <c r="L1838" s="240">
        <v>4.7670000000000003</v>
      </c>
      <c r="M1838" s="240">
        <v>8.593</v>
      </c>
      <c r="N1838" s="240">
        <v>8.6199999999999992</v>
      </c>
      <c r="O1838" s="240">
        <v>9.2089999999999996</v>
      </c>
      <c r="P1838" s="240">
        <v>25.632999999999999</v>
      </c>
      <c r="Q1838" s="240">
        <v>69.591999999999999</v>
      </c>
      <c r="R1838" s="240">
        <v>100.529</v>
      </c>
      <c r="S1838" s="240">
        <v>131.387</v>
      </c>
      <c r="T1838" s="240">
        <v>87.028000000000006</v>
      </c>
      <c r="U1838" s="240">
        <v>38.389000000000003</v>
      </c>
      <c r="V1838" s="240">
        <v>7.3230000000000004</v>
      </c>
      <c r="W1838" s="240">
        <v>12.831</v>
      </c>
      <c r="X1838" s="240">
        <v>2.137</v>
      </c>
      <c r="Y1838" s="240">
        <v>2.202</v>
      </c>
      <c r="Z1838" s="240">
        <v>0</v>
      </c>
      <c r="AA1838" s="248">
        <v>26.256</v>
      </c>
      <c r="AB1838" s="93"/>
    </row>
    <row r="1839" spans="1:28" ht="19.5" customHeight="1" x14ac:dyDescent="0.15">
      <c r="A1839" s="194"/>
      <c r="B1839" s="198"/>
      <c r="C1839" s="189"/>
      <c r="D1839" s="189" t="s">
        <v>153</v>
      </c>
      <c r="E1839" s="189" t="s">
        <v>184</v>
      </c>
      <c r="F1839" s="240">
        <v>2251.56</v>
      </c>
      <c r="G1839" s="240">
        <v>4.26</v>
      </c>
      <c r="H1839" s="240">
        <v>3.15</v>
      </c>
      <c r="I1839" s="240">
        <v>8.6</v>
      </c>
      <c r="J1839" s="240">
        <v>7.73</v>
      </c>
      <c r="K1839" s="240">
        <v>41.9</v>
      </c>
      <c r="L1839" s="240">
        <v>28.84</v>
      </c>
      <c r="M1839" s="240">
        <v>58.73</v>
      </c>
      <c r="N1839" s="240">
        <v>50.87</v>
      </c>
      <c r="O1839" s="240">
        <v>44.7</v>
      </c>
      <c r="P1839" s="240">
        <v>118.47</v>
      </c>
      <c r="Q1839" s="240">
        <v>303.54000000000002</v>
      </c>
      <c r="R1839" s="240">
        <v>419.81</v>
      </c>
      <c r="S1839" s="240">
        <v>510.81</v>
      </c>
      <c r="T1839" s="240">
        <v>322.74</v>
      </c>
      <c r="U1839" s="240">
        <v>138.52000000000001</v>
      </c>
      <c r="V1839" s="240">
        <v>24.7</v>
      </c>
      <c r="W1839" s="240">
        <v>46.8</v>
      </c>
      <c r="X1839" s="240">
        <v>7.82</v>
      </c>
      <c r="Y1839" s="240">
        <v>8.3699999999999992</v>
      </c>
      <c r="Z1839" s="240">
        <v>0</v>
      </c>
      <c r="AA1839" s="248">
        <v>101.2</v>
      </c>
      <c r="AB1839" s="93"/>
    </row>
    <row r="1840" spans="1:28" ht="19.5" customHeight="1" x14ac:dyDescent="0.15">
      <c r="A1840" s="194"/>
      <c r="B1840" s="198" t="s">
        <v>154</v>
      </c>
      <c r="C1840" s="198"/>
      <c r="D1840" s="198"/>
      <c r="E1840" s="189" t="s">
        <v>150</v>
      </c>
      <c r="F1840" s="240">
        <v>539.01099999999997</v>
      </c>
      <c r="G1840" s="240">
        <v>0</v>
      </c>
      <c r="H1840" s="240">
        <v>0</v>
      </c>
      <c r="I1840" s="240">
        <v>0.45600000000000002</v>
      </c>
      <c r="J1840" s="240">
        <v>0.35899999999999999</v>
      </c>
      <c r="K1840" s="240">
        <v>4.4800000000000004</v>
      </c>
      <c r="L1840" s="240">
        <v>4.3739999999999997</v>
      </c>
      <c r="M1840" s="240">
        <v>8.593</v>
      </c>
      <c r="N1840" s="240">
        <v>8.4629999999999992</v>
      </c>
      <c r="O1840" s="240">
        <v>9.0790000000000006</v>
      </c>
      <c r="P1840" s="240">
        <v>25.562000000000001</v>
      </c>
      <c r="Q1840" s="240">
        <v>69.591999999999999</v>
      </c>
      <c r="R1840" s="240">
        <v>100.5</v>
      </c>
      <c r="S1840" s="240">
        <v>131.387</v>
      </c>
      <c r="T1840" s="240">
        <v>87.028000000000006</v>
      </c>
      <c r="U1840" s="240">
        <v>38.389000000000003</v>
      </c>
      <c r="V1840" s="240">
        <v>7.3230000000000004</v>
      </c>
      <c r="W1840" s="240">
        <v>12.831</v>
      </c>
      <c r="X1840" s="240">
        <v>2.137</v>
      </c>
      <c r="Y1840" s="240">
        <v>2.202</v>
      </c>
      <c r="Z1840" s="240">
        <v>0</v>
      </c>
      <c r="AA1840" s="248">
        <v>26.256</v>
      </c>
      <c r="AB1840" s="93"/>
    </row>
    <row r="1841" spans="1:28" ht="19.5" customHeight="1" x14ac:dyDescent="0.15">
      <c r="A1841" s="194" t="s">
        <v>155</v>
      </c>
      <c r="B1841" s="198"/>
      <c r="C1841" s="198" t="s">
        <v>10</v>
      </c>
      <c r="D1841" s="189" t="s">
        <v>156</v>
      </c>
      <c r="E1841" s="189" t="s">
        <v>184</v>
      </c>
      <c r="F1841" s="240">
        <v>218.74</v>
      </c>
      <c r="G1841" s="240">
        <v>0</v>
      </c>
      <c r="H1841" s="240">
        <v>1.95</v>
      </c>
      <c r="I1841" s="240">
        <v>6.49</v>
      </c>
      <c r="J1841" s="240">
        <v>0.75</v>
      </c>
      <c r="K1841" s="240">
        <v>4.4000000000000004</v>
      </c>
      <c r="L1841" s="240">
        <v>10.130000000000001</v>
      </c>
      <c r="M1841" s="240">
        <v>3.15</v>
      </c>
      <c r="N1841" s="240">
        <v>2.52</v>
      </c>
      <c r="O1841" s="240">
        <v>7.23</v>
      </c>
      <c r="P1841" s="240">
        <v>13.19</v>
      </c>
      <c r="Q1841" s="240">
        <v>18.62</v>
      </c>
      <c r="R1841" s="240">
        <v>25.08</v>
      </c>
      <c r="S1841" s="240">
        <v>56.95</v>
      </c>
      <c r="T1841" s="240">
        <v>41.25</v>
      </c>
      <c r="U1841" s="240">
        <v>15.73</v>
      </c>
      <c r="V1841" s="240">
        <v>6</v>
      </c>
      <c r="W1841" s="240">
        <v>4.43</v>
      </c>
      <c r="X1841" s="240">
        <v>0.7</v>
      </c>
      <c r="Y1841" s="240">
        <v>0.17</v>
      </c>
      <c r="Z1841" s="240">
        <v>0</v>
      </c>
      <c r="AA1841" s="248">
        <v>0</v>
      </c>
      <c r="AB1841" s="93"/>
    </row>
    <row r="1842" spans="1:28" ht="19.5" customHeight="1" x14ac:dyDescent="0.15">
      <c r="A1842" s="194"/>
      <c r="B1842" s="198"/>
      <c r="C1842" s="198"/>
      <c r="D1842" s="198"/>
      <c r="E1842" s="189" t="s">
        <v>150</v>
      </c>
      <c r="F1842" s="240">
        <v>77.933000000000007</v>
      </c>
      <c r="G1842" s="240">
        <v>0</v>
      </c>
      <c r="H1842" s="240">
        <v>0</v>
      </c>
      <c r="I1842" s="240">
        <v>0.45600000000000002</v>
      </c>
      <c r="J1842" s="240">
        <v>0.09</v>
      </c>
      <c r="K1842" s="240">
        <v>0.749</v>
      </c>
      <c r="L1842" s="240">
        <v>2.13</v>
      </c>
      <c r="M1842" s="240">
        <v>0.79100000000000004</v>
      </c>
      <c r="N1842" s="240">
        <v>0.72599999999999998</v>
      </c>
      <c r="O1842" s="240">
        <v>2.3109999999999999</v>
      </c>
      <c r="P1842" s="240">
        <v>4.4809999999999999</v>
      </c>
      <c r="Q1842" s="240">
        <v>6.8890000000000002</v>
      </c>
      <c r="R1842" s="240">
        <v>9.5239999999999991</v>
      </c>
      <c r="S1842" s="240">
        <v>22.215</v>
      </c>
      <c r="T1842" s="240">
        <v>16.494</v>
      </c>
      <c r="U1842" s="240">
        <v>6.4429999999999996</v>
      </c>
      <c r="V1842" s="240">
        <v>2.4609999999999999</v>
      </c>
      <c r="W1842" s="240">
        <v>1.8160000000000001</v>
      </c>
      <c r="X1842" s="240">
        <v>0.28699999999999998</v>
      </c>
      <c r="Y1842" s="240">
        <v>7.0000000000000007E-2</v>
      </c>
      <c r="Z1842" s="240">
        <v>0</v>
      </c>
      <c r="AA1842" s="248">
        <v>0</v>
      </c>
      <c r="AB1842" s="93"/>
    </row>
    <row r="1843" spans="1:28" ht="19.5" customHeight="1" x14ac:dyDescent="0.15">
      <c r="A1843" s="194"/>
      <c r="B1843" s="198"/>
      <c r="C1843" s="198"/>
      <c r="D1843" s="189" t="s">
        <v>157</v>
      </c>
      <c r="E1843" s="189" t="s">
        <v>184</v>
      </c>
      <c r="F1843" s="240">
        <v>9.2200000000000006</v>
      </c>
      <c r="G1843" s="240">
        <v>0</v>
      </c>
      <c r="H1843" s="240">
        <v>0</v>
      </c>
      <c r="I1843" s="240">
        <v>0</v>
      </c>
      <c r="J1843" s="240">
        <v>0</v>
      </c>
      <c r="K1843" s="240">
        <v>0</v>
      </c>
      <c r="L1843" s="240">
        <v>0</v>
      </c>
      <c r="M1843" s="240">
        <v>0</v>
      </c>
      <c r="N1843" s="240">
        <v>0</v>
      </c>
      <c r="O1843" s="240">
        <v>0</v>
      </c>
      <c r="P1843" s="240">
        <v>0</v>
      </c>
      <c r="Q1843" s="240">
        <v>0</v>
      </c>
      <c r="R1843" s="240">
        <v>0.18</v>
      </c>
      <c r="S1843" s="240">
        <v>1.94</v>
      </c>
      <c r="T1843" s="240">
        <v>0.55000000000000004</v>
      </c>
      <c r="U1843" s="240">
        <v>0</v>
      </c>
      <c r="V1843" s="240">
        <v>0.1</v>
      </c>
      <c r="W1843" s="240">
        <v>0</v>
      </c>
      <c r="X1843" s="240">
        <v>0</v>
      </c>
      <c r="Y1843" s="240">
        <v>0</v>
      </c>
      <c r="Z1843" s="240">
        <v>0</v>
      </c>
      <c r="AA1843" s="248">
        <v>6.45</v>
      </c>
      <c r="AB1843" s="93"/>
    </row>
    <row r="1844" spans="1:28" ht="19.5" customHeight="1" x14ac:dyDescent="0.15">
      <c r="A1844" s="194"/>
      <c r="B1844" s="198"/>
      <c r="C1844" s="198"/>
      <c r="D1844" s="198"/>
      <c r="E1844" s="189" t="s">
        <v>150</v>
      </c>
      <c r="F1844" s="240">
        <v>2.3239999999999998</v>
      </c>
      <c r="G1844" s="240">
        <v>0</v>
      </c>
      <c r="H1844" s="240">
        <v>0</v>
      </c>
      <c r="I1844" s="240">
        <v>0</v>
      </c>
      <c r="J1844" s="240">
        <v>0</v>
      </c>
      <c r="K1844" s="240">
        <v>0</v>
      </c>
      <c r="L1844" s="240">
        <v>0</v>
      </c>
      <c r="M1844" s="240">
        <v>0</v>
      </c>
      <c r="N1844" s="240">
        <v>0</v>
      </c>
      <c r="O1844" s="240">
        <v>0</v>
      </c>
      <c r="P1844" s="240">
        <v>0</v>
      </c>
      <c r="Q1844" s="240">
        <v>0</v>
      </c>
      <c r="R1844" s="240">
        <v>4.2000000000000003E-2</v>
      </c>
      <c r="S1844" s="240">
        <v>0.46500000000000002</v>
      </c>
      <c r="T1844" s="240">
        <v>0.13800000000000001</v>
      </c>
      <c r="U1844" s="240">
        <v>0</v>
      </c>
      <c r="V1844" s="240">
        <v>2.5999999999999999E-2</v>
      </c>
      <c r="W1844" s="240">
        <v>0</v>
      </c>
      <c r="X1844" s="240">
        <v>0</v>
      </c>
      <c r="Y1844" s="240">
        <v>0</v>
      </c>
      <c r="Z1844" s="240">
        <v>0</v>
      </c>
      <c r="AA1844" s="248">
        <v>1.653</v>
      </c>
      <c r="AB1844" s="93"/>
    </row>
    <row r="1845" spans="1:28" ht="19.5" customHeight="1" x14ac:dyDescent="0.15">
      <c r="A1845" s="194"/>
      <c r="B1845" s="198" t="s">
        <v>158</v>
      </c>
      <c r="C1845" s="198" t="s">
        <v>159</v>
      </c>
      <c r="D1845" s="189" t="s">
        <v>160</v>
      </c>
      <c r="E1845" s="189" t="s">
        <v>184</v>
      </c>
      <c r="F1845" s="240">
        <v>1999.38</v>
      </c>
      <c r="G1845" s="240">
        <v>4.21</v>
      </c>
      <c r="H1845" s="240">
        <v>0.82</v>
      </c>
      <c r="I1845" s="240">
        <v>0</v>
      </c>
      <c r="J1845" s="240">
        <v>2.04</v>
      </c>
      <c r="K1845" s="240">
        <v>37.24</v>
      </c>
      <c r="L1845" s="240">
        <v>18.670000000000002</v>
      </c>
      <c r="M1845" s="240">
        <v>55.23</v>
      </c>
      <c r="N1845" s="240">
        <v>48.35</v>
      </c>
      <c r="O1845" s="240">
        <v>37</v>
      </c>
      <c r="P1845" s="240">
        <v>104.79</v>
      </c>
      <c r="Q1845" s="240">
        <v>284.32</v>
      </c>
      <c r="R1845" s="240">
        <v>389.78</v>
      </c>
      <c r="S1845" s="240">
        <v>445.55</v>
      </c>
      <c r="T1845" s="240">
        <v>278</v>
      </c>
      <c r="U1845" s="240">
        <v>122.34</v>
      </c>
      <c r="V1845" s="240">
        <v>18.600000000000001</v>
      </c>
      <c r="W1845" s="240">
        <v>42.37</v>
      </c>
      <c r="X1845" s="240">
        <v>7.12</v>
      </c>
      <c r="Y1845" s="240">
        <v>8.1999999999999993</v>
      </c>
      <c r="Z1845" s="240">
        <v>0</v>
      </c>
      <c r="AA1845" s="248">
        <v>94.75</v>
      </c>
      <c r="AB1845" s="93"/>
    </row>
    <row r="1846" spans="1:28" ht="19.5" customHeight="1" x14ac:dyDescent="0.15">
      <c r="A1846" s="194"/>
      <c r="B1846" s="198"/>
      <c r="C1846" s="198"/>
      <c r="D1846" s="198"/>
      <c r="E1846" s="189" t="s">
        <v>150</v>
      </c>
      <c r="F1846" s="240">
        <v>454.108</v>
      </c>
      <c r="G1846" s="240">
        <v>0</v>
      </c>
      <c r="H1846" s="240">
        <v>0</v>
      </c>
      <c r="I1846" s="240">
        <v>0</v>
      </c>
      <c r="J1846" s="240">
        <v>0.14299999999999999</v>
      </c>
      <c r="K1846" s="240">
        <v>3.7240000000000002</v>
      </c>
      <c r="L1846" s="240">
        <v>2.242</v>
      </c>
      <c r="M1846" s="240">
        <v>7.7350000000000003</v>
      </c>
      <c r="N1846" s="240">
        <v>7.7370000000000001</v>
      </c>
      <c r="O1846" s="240">
        <v>6.66</v>
      </c>
      <c r="P1846" s="240">
        <v>20.957999999999998</v>
      </c>
      <c r="Q1846" s="240">
        <v>62.546999999999997</v>
      </c>
      <c r="R1846" s="240">
        <v>89.644999999999996</v>
      </c>
      <c r="S1846" s="240">
        <v>106.926</v>
      </c>
      <c r="T1846" s="240">
        <v>69.543999999999997</v>
      </c>
      <c r="U1846" s="240">
        <v>31.811</v>
      </c>
      <c r="V1846" s="240">
        <v>4.8360000000000003</v>
      </c>
      <c r="W1846" s="240">
        <v>11.015000000000001</v>
      </c>
      <c r="X1846" s="240">
        <v>1.85</v>
      </c>
      <c r="Y1846" s="240">
        <v>2.1320000000000001</v>
      </c>
      <c r="Z1846" s="240">
        <v>0</v>
      </c>
      <c r="AA1846" s="248">
        <v>24.603000000000002</v>
      </c>
      <c r="AB1846" s="93"/>
    </row>
    <row r="1847" spans="1:28" ht="19.5" customHeight="1" x14ac:dyDescent="0.15">
      <c r="A1847" s="194"/>
      <c r="B1847" s="198"/>
      <c r="C1847" s="198"/>
      <c r="D1847" s="189" t="s">
        <v>161</v>
      </c>
      <c r="E1847" s="189" t="s">
        <v>184</v>
      </c>
      <c r="F1847" s="240">
        <v>7.02</v>
      </c>
      <c r="G1847" s="240">
        <v>0.05</v>
      </c>
      <c r="H1847" s="240">
        <v>0.38</v>
      </c>
      <c r="I1847" s="240">
        <v>2.11</v>
      </c>
      <c r="J1847" s="240">
        <v>4.2</v>
      </c>
      <c r="K1847" s="240">
        <v>0.26</v>
      </c>
      <c r="L1847" s="240">
        <v>0.02</v>
      </c>
      <c r="M1847" s="240">
        <v>0</v>
      </c>
      <c r="N1847" s="240">
        <v>0</v>
      </c>
      <c r="O1847" s="240">
        <v>0</v>
      </c>
      <c r="P1847" s="240">
        <v>0</v>
      </c>
      <c r="Q1847" s="240">
        <v>0</v>
      </c>
      <c r="R1847" s="240">
        <v>0</v>
      </c>
      <c r="S1847" s="240">
        <v>0</v>
      </c>
      <c r="T1847" s="240">
        <v>0</v>
      </c>
      <c r="U1847" s="240">
        <v>0</v>
      </c>
      <c r="V1847" s="240">
        <v>0</v>
      </c>
      <c r="W1847" s="240">
        <v>0</v>
      </c>
      <c r="X1847" s="240">
        <v>0</v>
      </c>
      <c r="Y1847" s="240">
        <v>0</v>
      </c>
      <c r="Z1847" s="240">
        <v>0</v>
      </c>
      <c r="AA1847" s="248">
        <v>0</v>
      </c>
      <c r="AB1847" s="93"/>
    </row>
    <row r="1848" spans="1:28" ht="19.5" customHeight="1" x14ac:dyDescent="0.15">
      <c r="A1848" s="194"/>
      <c r="B1848" s="198"/>
      <c r="C1848" s="198"/>
      <c r="D1848" s="198"/>
      <c r="E1848" s="189" t="s">
        <v>150</v>
      </c>
      <c r="F1848" s="240">
        <v>0.06</v>
      </c>
      <c r="G1848" s="240">
        <v>0</v>
      </c>
      <c r="H1848" s="240">
        <v>0</v>
      </c>
      <c r="I1848" s="240">
        <v>0</v>
      </c>
      <c r="J1848" s="240">
        <v>5.1999999999999998E-2</v>
      </c>
      <c r="K1848" s="240">
        <v>7.0000000000000001E-3</v>
      </c>
      <c r="L1848" s="240">
        <v>1E-3</v>
      </c>
      <c r="M1848" s="240">
        <v>0</v>
      </c>
      <c r="N1848" s="240">
        <v>0</v>
      </c>
      <c r="O1848" s="240">
        <v>0</v>
      </c>
      <c r="P1848" s="240">
        <v>0</v>
      </c>
      <c r="Q1848" s="240">
        <v>0</v>
      </c>
      <c r="R1848" s="240">
        <v>0</v>
      </c>
      <c r="S1848" s="240">
        <v>0</v>
      </c>
      <c r="T1848" s="240">
        <v>0</v>
      </c>
      <c r="U1848" s="240">
        <v>0</v>
      </c>
      <c r="V1848" s="240">
        <v>0</v>
      </c>
      <c r="W1848" s="240">
        <v>0</v>
      </c>
      <c r="X1848" s="240">
        <v>0</v>
      </c>
      <c r="Y1848" s="240">
        <v>0</v>
      </c>
      <c r="Z1848" s="240">
        <v>0</v>
      </c>
      <c r="AA1848" s="248">
        <v>0</v>
      </c>
      <c r="AB1848" s="93"/>
    </row>
    <row r="1849" spans="1:28" ht="19.5" customHeight="1" x14ac:dyDescent="0.15">
      <c r="A1849" s="194"/>
      <c r="B1849" s="198"/>
      <c r="C1849" s="198" t="s">
        <v>162</v>
      </c>
      <c r="D1849" s="189" t="s">
        <v>163</v>
      </c>
      <c r="E1849" s="189" t="s">
        <v>184</v>
      </c>
      <c r="F1849" s="240">
        <v>17.18</v>
      </c>
      <c r="G1849" s="240">
        <v>0</v>
      </c>
      <c r="H1849" s="240">
        <v>0</v>
      </c>
      <c r="I1849" s="240">
        <v>0</v>
      </c>
      <c r="J1849" s="240">
        <v>0.74</v>
      </c>
      <c r="K1849" s="240">
        <v>0</v>
      </c>
      <c r="L1849" s="240">
        <v>0</v>
      </c>
      <c r="M1849" s="240">
        <v>0.35</v>
      </c>
      <c r="N1849" s="240">
        <v>0</v>
      </c>
      <c r="O1849" s="240">
        <v>0.47</v>
      </c>
      <c r="P1849" s="240">
        <v>0.49</v>
      </c>
      <c r="Q1849" s="240">
        <v>0.6</v>
      </c>
      <c r="R1849" s="240">
        <v>4.7699999999999996</v>
      </c>
      <c r="S1849" s="240">
        <v>6.37</v>
      </c>
      <c r="T1849" s="240">
        <v>2.94</v>
      </c>
      <c r="U1849" s="240">
        <v>0.45</v>
      </c>
      <c r="V1849" s="240">
        <v>0</v>
      </c>
      <c r="W1849" s="240">
        <v>0</v>
      </c>
      <c r="X1849" s="240">
        <v>0</v>
      </c>
      <c r="Y1849" s="240">
        <v>0</v>
      </c>
      <c r="Z1849" s="240">
        <v>0</v>
      </c>
      <c r="AA1849" s="248">
        <v>0</v>
      </c>
      <c r="AB1849" s="93"/>
    </row>
    <row r="1850" spans="1:28" ht="19.5" customHeight="1" x14ac:dyDescent="0.15">
      <c r="A1850" s="194"/>
      <c r="B1850" s="198" t="s">
        <v>20</v>
      </c>
      <c r="C1850" s="198"/>
      <c r="D1850" s="198"/>
      <c r="E1850" s="189" t="s">
        <v>150</v>
      </c>
      <c r="F1850" s="240">
        <v>4.585</v>
      </c>
      <c r="G1850" s="240">
        <v>0</v>
      </c>
      <c r="H1850" s="240">
        <v>0</v>
      </c>
      <c r="I1850" s="240">
        <v>0</v>
      </c>
      <c r="J1850" s="240">
        <v>7.3999999999999996E-2</v>
      </c>
      <c r="K1850" s="240">
        <v>0</v>
      </c>
      <c r="L1850" s="240">
        <v>0</v>
      </c>
      <c r="M1850" s="240">
        <v>6.7000000000000004E-2</v>
      </c>
      <c r="N1850" s="240">
        <v>0</v>
      </c>
      <c r="O1850" s="240">
        <v>0.108</v>
      </c>
      <c r="P1850" s="240">
        <v>0.123</v>
      </c>
      <c r="Q1850" s="240">
        <v>0.156</v>
      </c>
      <c r="R1850" s="240">
        <v>1.2889999999999999</v>
      </c>
      <c r="S1850" s="240">
        <v>1.7809999999999999</v>
      </c>
      <c r="T1850" s="240">
        <v>0.85199999999999998</v>
      </c>
      <c r="U1850" s="240">
        <v>0.13500000000000001</v>
      </c>
      <c r="V1850" s="240">
        <v>0</v>
      </c>
      <c r="W1850" s="240">
        <v>0</v>
      </c>
      <c r="X1850" s="240">
        <v>0</v>
      </c>
      <c r="Y1850" s="240">
        <v>0</v>
      </c>
      <c r="Z1850" s="240">
        <v>0</v>
      </c>
      <c r="AA1850" s="248">
        <v>0</v>
      </c>
      <c r="AB1850" s="93"/>
    </row>
    <row r="1851" spans="1:28" ht="19.5" customHeight="1" x14ac:dyDescent="0.15">
      <c r="A1851" s="194"/>
      <c r="B1851" s="198"/>
      <c r="C1851" s="198"/>
      <c r="D1851" s="189" t="s">
        <v>164</v>
      </c>
      <c r="E1851" s="189" t="s">
        <v>184</v>
      </c>
      <c r="F1851" s="240">
        <v>0.02</v>
      </c>
      <c r="G1851" s="240">
        <v>0</v>
      </c>
      <c r="H1851" s="240">
        <v>0</v>
      </c>
      <c r="I1851" s="240">
        <v>0</v>
      </c>
      <c r="J1851" s="240">
        <v>0</v>
      </c>
      <c r="K1851" s="240">
        <v>0</v>
      </c>
      <c r="L1851" s="240">
        <v>0.02</v>
      </c>
      <c r="M1851" s="240">
        <v>0</v>
      </c>
      <c r="N1851" s="240">
        <v>0</v>
      </c>
      <c r="O1851" s="240">
        <v>0</v>
      </c>
      <c r="P1851" s="240">
        <v>0</v>
      </c>
      <c r="Q1851" s="240">
        <v>0</v>
      </c>
      <c r="R1851" s="240">
        <v>0</v>
      </c>
      <c r="S1851" s="240">
        <v>0</v>
      </c>
      <c r="T1851" s="240">
        <v>0</v>
      </c>
      <c r="U1851" s="240">
        <v>0</v>
      </c>
      <c r="V1851" s="240">
        <v>0</v>
      </c>
      <c r="W1851" s="240">
        <v>0</v>
      </c>
      <c r="X1851" s="240">
        <v>0</v>
      </c>
      <c r="Y1851" s="240">
        <v>0</v>
      </c>
      <c r="Z1851" s="240">
        <v>0</v>
      </c>
      <c r="AA1851" s="248">
        <v>0</v>
      </c>
      <c r="AB1851" s="93"/>
    </row>
    <row r="1852" spans="1:28" ht="19.5" customHeight="1" x14ac:dyDescent="0.15">
      <c r="A1852" s="194" t="s">
        <v>227</v>
      </c>
      <c r="B1852" s="198"/>
      <c r="C1852" s="198"/>
      <c r="D1852" s="198"/>
      <c r="E1852" s="189" t="s">
        <v>150</v>
      </c>
      <c r="F1852" s="240">
        <v>1E-3</v>
      </c>
      <c r="G1852" s="240">
        <v>0</v>
      </c>
      <c r="H1852" s="240">
        <v>0</v>
      </c>
      <c r="I1852" s="240">
        <v>0</v>
      </c>
      <c r="J1852" s="240">
        <v>0</v>
      </c>
      <c r="K1852" s="240">
        <v>0</v>
      </c>
      <c r="L1852" s="240">
        <v>1E-3</v>
      </c>
      <c r="M1852" s="240">
        <v>0</v>
      </c>
      <c r="N1852" s="240">
        <v>0</v>
      </c>
      <c r="O1852" s="240">
        <v>0</v>
      </c>
      <c r="P1852" s="240">
        <v>0</v>
      </c>
      <c r="Q1852" s="240">
        <v>0</v>
      </c>
      <c r="R1852" s="240">
        <v>0</v>
      </c>
      <c r="S1852" s="240">
        <v>0</v>
      </c>
      <c r="T1852" s="240">
        <v>0</v>
      </c>
      <c r="U1852" s="240">
        <v>0</v>
      </c>
      <c r="V1852" s="240">
        <v>0</v>
      </c>
      <c r="W1852" s="240">
        <v>0</v>
      </c>
      <c r="X1852" s="240">
        <v>0</v>
      </c>
      <c r="Y1852" s="240">
        <v>0</v>
      </c>
      <c r="Z1852" s="240">
        <v>0</v>
      </c>
      <c r="AA1852" s="248">
        <v>0</v>
      </c>
      <c r="AB1852" s="93"/>
    </row>
    <row r="1853" spans="1:28" ht="19.5" customHeight="1" x14ac:dyDescent="0.15">
      <c r="A1853" s="194"/>
      <c r="B1853" s="197"/>
      <c r="C1853" s="193" t="s">
        <v>165</v>
      </c>
      <c r="D1853" s="188"/>
      <c r="E1853" s="189" t="s">
        <v>184</v>
      </c>
      <c r="F1853" s="240">
        <v>12.17</v>
      </c>
      <c r="G1853" s="240">
        <v>0</v>
      </c>
      <c r="H1853" s="240">
        <v>1.18</v>
      </c>
      <c r="I1853" s="240">
        <v>0.53</v>
      </c>
      <c r="J1853" s="240">
        <v>1.03</v>
      </c>
      <c r="K1853" s="240">
        <v>2.98</v>
      </c>
      <c r="L1853" s="240">
        <v>4.5199999999999996</v>
      </c>
      <c r="M1853" s="240">
        <v>0</v>
      </c>
      <c r="N1853" s="240">
        <v>0.94</v>
      </c>
      <c r="O1853" s="240">
        <v>0.52</v>
      </c>
      <c r="P1853" s="240">
        <v>0.27</v>
      </c>
      <c r="Q1853" s="240">
        <v>0</v>
      </c>
      <c r="R1853" s="240">
        <v>0.2</v>
      </c>
      <c r="S1853" s="240">
        <v>0</v>
      </c>
      <c r="T1853" s="240">
        <v>0</v>
      </c>
      <c r="U1853" s="240">
        <v>0</v>
      </c>
      <c r="V1853" s="240">
        <v>0</v>
      </c>
      <c r="W1853" s="240">
        <v>0</v>
      </c>
      <c r="X1853" s="240">
        <v>0</v>
      </c>
      <c r="Y1853" s="240">
        <v>0</v>
      </c>
      <c r="Z1853" s="240">
        <v>0</v>
      </c>
      <c r="AA1853" s="248">
        <v>0</v>
      </c>
      <c r="AB1853" s="93"/>
    </row>
    <row r="1854" spans="1:28" ht="19.5" customHeight="1" x14ac:dyDescent="0.15">
      <c r="A1854" s="194"/>
      <c r="B1854" s="197"/>
      <c r="C1854" s="197"/>
      <c r="D1854" s="191"/>
      <c r="E1854" s="189" t="s">
        <v>150</v>
      </c>
      <c r="F1854" s="240">
        <v>1.0409999999999999</v>
      </c>
      <c r="G1854" s="240">
        <v>0</v>
      </c>
      <c r="H1854" s="240">
        <v>1.2E-2</v>
      </c>
      <c r="I1854" s="240">
        <v>1.4E-2</v>
      </c>
      <c r="J1854" s="240">
        <v>5.2999999999999999E-2</v>
      </c>
      <c r="K1854" s="240">
        <v>0.182</v>
      </c>
      <c r="L1854" s="240">
        <v>0.39300000000000002</v>
      </c>
      <c r="M1854" s="240">
        <v>0</v>
      </c>
      <c r="N1854" s="240">
        <v>0.157</v>
      </c>
      <c r="O1854" s="240">
        <v>0.13</v>
      </c>
      <c r="P1854" s="240">
        <v>7.0999999999999994E-2</v>
      </c>
      <c r="Q1854" s="240">
        <v>0</v>
      </c>
      <c r="R1854" s="240">
        <v>2.9000000000000001E-2</v>
      </c>
      <c r="S1854" s="240">
        <v>0</v>
      </c>
      <c r="T1854" s="240">
        <v>0</v>
      </c>
      <c r="U1854" s="240">
        <v>0</v>
      </c>
      <c r="V1854" s="240">
        <v>0</v>
      </c>
      <c r="W1854" s="240">
        <v>0</v>
      </c>
      <c r="X1854" s="240">
        <v>0</v>
      </c>
      <c r="Y1854" s="240">
        <v>0</v>
      </c>
      <c r="Z1854" s="240">
        <v>0</v>
      </c>
      <c r="AA1854" s="248">
        <v>0</v>
      </c>
      <c r="AB1854" s="93"/>
    </row>
    <row r="1855" spans="1:28" ht="19.5" customHeight="1" x14ac:dyDescent="0.15">
      <c r="A1855" s="194"/>
      <c r="B1855" s="196"/>
      <c r="C1855" s="193" t="s">
        <v>152</v>
      </c>
      <c r="D1855" s="188"/>
      <c r="E1855" s="189" t="s">
        <v>184</v>
      </c>
      <c r="F1855" s="240">
        <v>633.4</v>
      </c>
      <c r="G1855" s="240">
        <v>0</v>
      </c>
      <c r="H1855" s="240">
        <v>0</v>
      </c>
      <c r="I1855" s="240">
        <v>2.2200000000000002</v>
      </c>
      <c r="J1855" s="240">
        <v>5.25</v>
      </c>
      <c r="K1855" s="240">
        <v>9.99</v>
      </c>
      <c r="L1855" s="240">
        <v>3.97</v>
      </c>
      <c r="M1855" s="240">
        <v>2.17</v>
      </c>
      <c r="N1855" s="240">
        <v>13.61</v>
      </c>
      <c r="O1855" s="240">
        <v>2.71</v>
      </c>
      <c r="P1855" s="240">
        <v>17.48</v>
      </c>
      <c r="Q1855" s="240">
        <v>39.39</v>
      </c>
      <c r="R1855" s="240">
        <v>224.28</v>
      </c>
      <c r="S1855" s="240">
        <v>129.46</v>
      </c>
      <c r="T1855" s="240">
        <v>145.52000000000001</v>
      </c>
      <c r="U1855" s="240">
        <v>29.13</v>
      </c>
      <c r="V1855" s="240">
        <v>4.59</v>
      </c>
      <c r="W1855" s="240">
        <v>0.4</v>
      </c>
      <c r="X1855" s="240">
        <v>2.37</v>
      </c>
      <c r="Y1855" s="240">
        <v>0.86</v>
      </c>
      <c r="Z1855" s="240">
        <v>0</v>
      </c>
      <c r="AA1855" s="248">
        <v>0</v>
      </c>
      <c r="AB1855" s="93"/>
    </row>
    <row r="1856" spans="1:28" ht="19.5" customHeight="1" x14ac:dyDescent="0.15">
      <c r="A1856" s="194"/>
      <c r="B1856" s="197"/>
      <c r="C1856" s="197"/>
      <c r="D1856" s="191"/>
      <c r="E1856" s="189" t="s">
        <v>150</v>
      </c>
      <c r="F1856" s="240">
        <v>91.766999999999996</v>
      </c>
      <c r="G1856" s="240">
        <v>0</v>
      </c>
      <c r="H1856" s="240">
        <v>0</v>
      </c>
      <c r="I1856" s="240">
        <v>5.7000000000000002E-2</v>
      </c>
      <c r="J1856" s="240">
        <v>0.27300000000000002</v>
      </c>
      <c r="K1856" s="240">
        <v>0.77800000000000002</v>
      </c>
      <c r="L1856" s="240">
        <v>0.38400000000000001</v>
      </c>
      <c r="M1856" s="240">
        <v>0.217</v>
      </c>
      <c r="N1856" s="240">
        <v>1.498</v>
      </c>
      <c r="O1856" s="240">
        <v>0.32500000000000001</v>
      </c>
      <c r="P1856" s="240">
        <v>2.2759999999999998</v>
      </c>
      <c r="Q1856" s="240">
        <v>5.5190000000000001</v>
      </c>
      <c r="R1856" s="240">
        <v>32.448999999999998</v>
      </c>
      <c r="S1856" s="240">
        <v>19.623999999999999</v>
      </c>
      <c r="T1856" s="240">
        <v>22.17</v>
      </c>
      <c r="U1856" s="240">
        <v>4.5750000000000002</v>
      </c>
      <c r="V1856" s="240">
        <v>1.0640000000000001</v>
      </c>
      <c r="W1856" s="240">
        <v>5.8999999999999997E-2</v>
      </c>
      <c r="X1856" s="240">
        <v>0.35699999999999998</v>
      </c>
      <c r="Y1856" s="240">
        <v>0.14199999999999999</v>
      </c>
      <c r="Z1856" s="240">
        <v>0</v>
      </c>
      <c r="AA1856" s="248">
        <v>0</v>
      </c>
      <c r="AB1856" s="93"/>
    </row>
    <row r="1857" spans="1:28" ht="19.5" customHeight="1" x14ac:dyDescent="0.15">
      <c r="A1857" s="194"/>
      <c r="B1857" s="198" t="s">
        <v>94</v>
      </c>
      <c r="C1857" s="189"/>
      <c r="D1857" s="189" t="s">
        <v>153</v>
      </c>
      <c r="E1857" s="189" t="s">
        <v>184</v>
      </c>
      <c r="F1857" s="240">
        <v>29.42</v>
      </c>
      <c r="G1857" s="240">
        <v>0</v>
      </c>
      <c r="H1857" s="240">
        <v>0</v>
      </c>
      <c r="I1857" s="240">
        <v>0</v>
      </c>
      <c r="J1857" s="240">
        <v>0.49</v>
      </c>
      <c r="K1857" s="240">
        <v>2.59</v>
      </c>
      <c r="L1857" s="240">
        <v>0.82</v>
      </c>
      <c r="M1857" s="240">
        <v>0</v>
      </c>
      <c r="N1857" s="240">
        <v>0</v>
      </c>
      <c r="O1857" s="240">
        <v>0</v>
      </c>
      <c r="P1857" s="240">
        <v>0</v>
      </c>
      <c r="Q1857" s="240">
        <v>0</v>
      </c>
      <c r="R1857" s="240">
        <v>1.1200000000000001</v>
      </c>
      <c r="S1857" s="240">
        <v>8.84</v>
      </c>
      <c r="T1857" s="240">
        <v>8.7100000000000009</v>
      </c>
      <c r="U1857" s="240">
        <v>2.77</v>
      </c>
      <c r="V1857" s="240">
        <v>3.58</v>
      </c>
      <c r="W1857" s="240">
        <v>0</v>
      </c>
      <c r="X1857" s="240">
        <v>0.06</v>
      </c>
      <c r="Y1857" s="240">
        <v>0.44</v>
      </c>
      <c r="Z1857" s="240">
        <v>0</v>
      </c>
      <c r="AA1857" s="252">
        <v>0</v>
      </c>
      <c r="AB1857" s="93"/>
    </row>
    <row r="1858" spans="1:28" ht="19.5" customHeight="1" x14ac:dyDescent="0.15">
      <c r="A1858" s="194"/>
      <c r="B1858" s="198"/>
      <c r="C1858" s="198" t="s">
        <v>10</v>
      </c>
      <c r="D1858" s="198"/>
      <c r="E1858" s="189" t="s">
        <v>150</v>
      </c>
      <c r="F1858" s="240">
        <v>6.6689999999999996</v>
      </c>
      <c r="G1858" s="240">
        <v>0</v>
      </c>
      <c r="H1858" s="240">
        <v>0</v>
      </c>
      <c r="I1858" s="240">
        <v>0</v>
      </c>
      <c r="J1858" s="240">
        <v>3.4000000000000002E-2</v>
      </c>
      <c r="K1858" s="240">
        <v>0.25900000000000001</v>
      </c>
      <c r="L1858" s="240">
        <v>9.8000000000000004E-2</v>
      </c>
      <c r="M1858" s="240">
        <v>0</v>
      </c>
      <c r="N1858" s="240">
        <v>0</v>
      </c>
      <c r="O1858" s="240">
        <v>0</v>
      </c>
      <c r="P1858" s="240">
        <v>0</v>
      </c>
      <c r="Q1858" s="240">
        <v>0</v>
      </c>
      <c r="R1858" s="240">
        <v>0.25700000000000001</v>
      </c>
      <c r="S1858" s="240">
        <v>2.1230000000000002</v>
      </c>
      <c r="T1858" s="240">
        <v>2.1880000000000002</v>
      </c>
      <c r="U1858" s="240">
        <v>0.69699999999999995</v>
      </c>
      <c r="V1858" s="240">
        <v>0.91600000000000004</v>
      </c>
      <c r="W1858" s="240">
        <v>0</v>
      </c>
      <c r="X1858" s="240">
        <v>1.7000000000000001E-2</v>
      </c>
      <c r="Y1858" s="240">
        <v>0.08</v>
      </c>
      <c r="Z1858" s="240">
        <v>0</v>
      </c>
      <c r="AA1858" s="248">
        <v>0</v>
      </c>
      <c r="AB1858" s="93"/>
    </row>
    <row r="1859" spans="1:28" ht="19.5" customHeight="1" x14ac:dyDescent="0.15">
      <c r="A1859" s="194"/>
      <c r="B1859" s="198"/>
      <c r="C1859" s="198"/>
      <c r="D1859" s="189" t="s">
        <v>157</v>
      </c>
      <c r="E1859" s="189" t="s">
        <v>184</v>
      </c>
      <c r="F1859" s="240">
        <v>0.36</v>
      </c>
      <c r="G1859" s="240">
        <v>0</v>
      </c>
      <c r="H1859" s="240">
        <v>0</v>
      </c>
      <c r="I1859" s="240">
        <v>0</v>
      </c>
      <c r="J1859" s="240">
        <v>0</v>
      </c>
      <c r="K1859" s="240">
        <v>0</v>
      </c>
      <c r="L1859" s="240">
        <v>0</v>
      </c>
      <c r="M1859" s="240">
        <v>0</v>
      </c>
      <c r="N1859" s="240">
        <v>0</v>
      </c>
      <c r="O1859" s="240">
        <v>0</v>
      </c>
      <c r="P1859" s="240">
        <v>0</v>
      </c>
      <c r="Q1859" s="240">
        <v>0</v>
      </c>
      <c r="R1859" s="240">
        <v>0</v>
      </c>
      <c r="S1859" s="240">
        <v>0.25</v>
      </c>
      <c r="T1859" s="240">
        <v>0.05</v>
      </c>
      <c r="U1859" s="240">
        <v>0</v>
      </c>
      <c r="V1859" s="240">
        <v>0</v>
      </c>
      <c r="W1859" s="240">
        <v>0</v>
      </c>
      <c r="X1859" s="240">
        <v>0.06</v>
      </c>
      <c r="Y1859" s="240">
        <v>0</v>
      </c>
      <c r="Z1859" s="240">
        <v>0</v>
      </c>
      <c r="AA1859" s="248">
        <v>0</v>
      </c>
      <c r="AB1859" s="93"/>
    </row>
    <row r="1860" spans="1:28" ht="19.5" customHeight="1" x14ac:dyDescent="0.15">
      <c r="A1860" s="194"/>
      <c r="B1860" s="198"/>
      <c r="C1860" s="198"/>
      <c r="D1860" s="198"/>
      <c r="E1860" s="189" t="s">
        <v>150</v>
      </c>
      <c r="F1860" s="240">
        <v>8.8999999999999996E-2</v>
      </c>
      <c r="G1860" s="240">
        <v>0</v>
      </c>
      <c r="H1860" s="240">
        <v>0</v>
      </c>
      <c r="I1860" s="240">
        <v>0</v>
      </c>
      <c r="J1860" s="240">
        <v>0</v>
      </c>
      <c r="K1860" s="240">
        <v>0</v>
      </c>
      <c r="L1860" s="240">
        <v>0</v>
      </c>
      <c r="M1860" s="240">
        <v>0</v>
      </c>
      <c r="N1860" s="240">
        <v>0</v>
      </c>
      <c r="O1860" s="240">
        <v>0</v>
      </c>
      <c r="P1860" s="240">
        <v>0</v>
      </c>
      <c r="Q1860" s="240">
        <v>0</v>
      </c>
      <c r="R1860" s="240">
        <v>0</v>
      </c>
      <c r="S1860" s="240">
        <v>5.8999999999999997E-2</v>
      </c>
      <c r="T1860" s="240">
        <v>1.2999999999999999E-2</v>
      </c>
      <c r="U1860" s="240">
        <v>0</v>
      </c>
      <c r="V1860" s="240">
        <v>0</v>
      </c>
      <c r="W1860" s="240">
        <v>0</v>
      </c>
      <c r="X1860" s="240">
        <v>1.7000000000000001E-2</v>
      </c>
      <c r="Y1860" s="240">
        <v>0</v>
      </c>
      <c r="Z1860" s="240">
        <v>0</v>
      </c>
      <c r="AA1860" s="248">
        <v>0</v>
      </c>
      <c r="AB1860" s="93"/>
    </row>
    <row r="1861" spans="1:28" ht="19.5" customHeight="1" x14ac:dyDescent="0.15">
      <c r="A1861" s="194"/>
      <c r="B1861" s="198" t="s">
        <v>65</v>
      </c>
      <c r="C1861" s="198" t="s">
        <v>159</v>
      </c>
      <c r="D1861" s="189" t="s">
        <v>160</v>
      </c>
      <c r="E1861" s="189" t="s">
        <v>184</v>
      </c>
      <c r="F1861" s="240">
        <v>29.06</v>
      </c>
      <c r="G1861" s="240">
        <v>0</v>
      </c>
      <c r="H1861" s="240">
        <v>0</v>
      </c>
      <c r="I1861" s="240">
        <v>0</v>
      </c>
      <c r="J1861" s="240">
        <v>0.49</v>
      </c>
      <c r="K1861" s="240">
        <v>2.59</v>
      </c>
      <c r="L1861" s="240">
        <v>0.82</v>
      </c>
      <c r="M1861" s="240">
        <v>0</v>
      </c>
      <c r="N1861" s="240">
        <v>0</v>
      </c>
      <c r="O1861" s="240">
        <v>0</v>
      </c>
      <c r="P1861" s="240">
        <v>0</v>
      </c>
      <c r="Q1861" s="240">
        <v>0</v>
      </c>
      <c r="R1861" s="240">
        <v>1.1200000000000001</v>
      </c>
      <c r="S1861" s="240">
        <v>8.59</v>
      </c>
      <c r="T1861" s="240">
        <v>8.66</v>
      </c>
      <c r="U1861" s="240">
        <v>2.77</v>
      </c>
      <c r="V1861" s="240">
        <v>3.58</v>
      </c>
      <c r="W1861" s="240">
        <v>0</v>
      </c>
      <c r="X1861" s="240">
        <v>0</v>
      </c>
      <c r="Y1861" s="240">
        <v>0.44</v>
      </c>
      <c r="Z1861" s="240">
        <v>0</v>
      </c>
      <c r="AA1861" s="248">
        <v>0</v>
      </c>
      <c r="AB1861" s="93"/>
    </row>
    <row r="1862" spans="1:28" ht="19.5" customHeight="1" x14ac:dyDescent="0.15">
      <c r="A1862" s="194"/>
      <c r="B1862" s="198"/>
      <c r="C1862" s="198"/>
      <c r="D1862" s="198"/>
      <c r="E1862" s="189" t="s">
        <v>150</v>
      </c>
      <c r="F1862" s="240">
        <v>6.58</v>
      </c>
      <c r="G1862" s="240">
        <v>0</v>
      </c>
      <c r="H1862" s="240">
        <v>0</v>
      </c>
      <c r="I1862" s="240">
        <v>0</v>
      </c>
      <c r="J1862" s="240">
        <v>3.4000000000000002E-2</v>
      </c>
      <c r="K1862" s="240">
        <v>0.25900000000000001</v>
      </c>
      <c r="L1862" s="240">
        <v>9.8000000000000004E-2</v>
      </c>
      <c r="M1862" s="240">
        <v>0</v>
      </c>
      <c r="N1862" s="240">
        <v>0</v>
      </c>
      <c r="O1862" s="240">
        <v>0</v>
      </c>
      <c r="P1862" s="240">
        <v>0</v>
      </c>
      <c r="Q1862" s="240">
        <v>0</v>
      </c>
      <c r="R1862" s="240">
        <v>0.25700000000000001</v>
      </c>
      <c r="S1862" s="240">
        <v>2.0640000000000001</v>
      </c>
      <c r="T1862" s="240">
        <v>2.1749999999999998</v>
      </c>
      <c r="U1862" s="240">
        <v>0.69699999999999995</v>
      </c>
      <c r="V1862" s="240">
        <v>0.91600000000000004</v>
      </c>
      <c r="W1862" s="240">
        <v>0</v>
      </c>
      <c r="X1862" s="240">
        <v>0</v>
      </c>
      <c r="Y1862" s="240">
        <v>0.08</v>
      </c>
      <c r="Z1862" s="240">
        <v>0</v>
      </c>
      <c r="AA1862" s="248">
        <v>0</v>
      </c>
      <c r="AB1862" s="93"/>
    </row>
    <row r="1863" spans="1:28" ht="19.5" customHeight="1" x14ac:dyDescent="0.15">
      <c r="A1863" s="194" t="s">
        <v>85</v>
      </c>
      <c r="B1863" s="198"/>
      <c r="C1863" s="198"/>
      <c r="D1863" s="189" t="s">
        <v>166</v>
      </c>
      <c r="E1863" s="189" t="s">
        <v>184</v>
      </c>
      <c r="F1863" s="240">
        <v>0</v>
      </c>
      <c r="G1863" s="240">
        <v>0</v>
      </c>
      <c r="H1863" s="240">
        <v>0</v>
      </c>
      <c r="I1863" s="240">
        <v>0</v>
      </c>
      <c r="J1863" s="240">
        <v>0</v>
      </c>
      <c r="K1863" s="240">
        <v>0</v>
      </c>
      <c r="L1863" s="240">
        <v>0</v>
      </c>
      <c r="M1863" s="240">
        <v>0</v>
      </c>
      <c r="N1863" s="240">
        <v>0</v>
      </c>
      <c r="O1863" s="240">
        <v>0</v>
      </c>
      <c r="P1863" s="240">
        <v>0</v>
      </c>
      <c r="Q1863" s="240">
        <v>0</v>
      </c>
      <c r="R1863" s="240">
        <v>0</v>
      </c>
      <c r="S1863" s="240">
        <v>0</v>
      </c>
      <c r="T1863" s="240">
        <v>0</v>
      </c>
      <c r="U1863" s="240">
        <v>0</v>
      </c>
      <c r="V1863" s="240">
        <v>0</v>
      </c>
      <c r="W1863" s="240">
        <v>0</v>
      </c>
      <c r="X1863" s="240">
        <v>0</v>
      </c>
      <c r="Y1863" s="240">
        <v>0</v>
      </c>
      <c r="Z1863" s="240">
        <v>0</v>
      </c>
      <c r="AA1863" s="248">
        <v>0</v>
      </c>
      <c r="AB1863" s="93"/>
    </row>
    <row r="1864" spans="1:28" ht="19.5" customHeight="1" x14ac:dyDescent="0.15">
      <c r="A1864" s="194"/>
      <c r="B1864" s="198"/>
      <c r="C1864" s="198" t="s">
        <v>162</v>
      </c>
      <c r="D1864" s="198"/>
      <c r="E1864" s="189" t="s">
        <v>150</v>
      </c>
      <c r="F1864" s="240">
        <v>0</v>
      </c>
      <c r="G1864" s="240">
        <v>0</v>
      </c>
      <c r="H1864" s="240">
        <v>0</v>
      </c>
      <c r="I1864" s="240">
        <v>0</v>
      </c>
      <c r="J1864" s="240">
        <v>0</v>
      </c>
      <c r="K1864" s="240">
        <v>0</v>
      </c>
      <c r="L1864" s="240">
        <v>0</v>
      </c>
      <c r="M1864" s="240">
        <v>0</v>
      </c>
      <c r="N1864" s="240">
        <v>0</v>
      </c>
      <c r="O1864" s="240">
        <v>0</v>
      </c>
      <c r="P1864" s="240">
        <v>0</v>
      </c>
      <c r="Q1864" s="240">
        <v>0</v>
      </c>
      <c r="R1864" s="240">
        <v>0</v>
      </c>
      <c r="S1864" s="240">
        <v>0</v>
      </c>
      <c r="T1864" s="240">
        <v>0</v>
      </c>
      <c r="U1864" s="240">
        <v>0</v>
      </c>
      <c r="V1864" s="240">
        <v>0</v>
      </c>
      <c r="W1864" s="240">
        <v>0</v>
      </c>
      <c r="X1864" s="240">
        <v>0</v>
      </c>
      <c r="Y1864" s="240">
        <v>0</v>
      </c>
      <c r="Z1864" s="240">
        <v>0</v>
      </c>
      <c r="AA1864" s="248">
        <v>0</v>
      </c>
      <c r="AB1864" s="93"/>
    </row>
    <row r="1865" spans="1:28" ht="19.5" customHeight="1" x14ac:dyDescent="0.15">
      <c r="A1865" s="194"/>
      <c r="B1865" s="198" t="s">
        <v>20</v>
      </c>
      <c r="C1865" s="198"/>
      <c r="D1865" s="189" t="s">
        <v>164</v>
      </c>
      <c r="E1865" s="189" t="s">
        <v>184</v>
      </c>
      <c r="F1865" s="240">
        <v>0</v>
      </c>
      <c r="G1865" s="240">
        <v>0</v>
      </c>
      <c r="H1865" s="240">
        <v>0</v>
      </c>
      <c r="I1865" s="240">
        <v>0</v>
      </c>
      <c r="J1865" s="240">
        <v>0</v>
      </c>
      <c r="K1865" s="240">
        <v>0</v>
      </c>
      <c r="L1865" s="240">
        <v>0</v>
      </c>
      <c r="M1865" s="240">
        <v>0</v>
      </c>
      <c r="N1865" s="240">
        <v>0</v>
      </c>
      <c r="O1865" s="240">
        <v>0</v>
      </c>
      <c r="P1865" s="240">
        <v>0</v>
      </c>
      <c r="Q1865" s="240">
        <v>0</v>
      </c>
      <c r="R1865" s="240">
        <v>0</v>
      </c>
      <c r="S1865" s="240">
        <v>0</v>
      </c>
      <c r="T1865" s="240">
        <v>0</v>
      </c>
      <c r="U1865" s="240">
        <v>0</v>
      </c>
      <c r="V1865" s="240">
        <v>0</v>
      </c>
      <c r="W1865" s="240">
        <v>0</v>
      </c>
      <c r="X1865" s="240">
        <v>0</v>
      </c>
      <c r="Y1865" s="240">
        <v>0</v>
      </c>
      <c r="Z1865" s="240">
        <v>0</v>
      </c>
      <c r="AA1865" s="248">
        <v>0</v>
      </c>
      <c r="AB1865" s="93"/>
    </row>
    <row r="1866" spans="1:28" ht="19.5" customHeight="1" x14ac:dyDescent="0.15">
      <c r="A1866" s="194"/>
      <c r="B1866" s="198"/>
      <c r="C1866" s="198"/>
      <c r="D1866" s="198"/>
      <c r="E1866" s="189" t="s">
        <v>150</v>
      </c>
      <c r="F1866" s="240">
        <v>0</v>
      </c>
      <c r="G1866" s="240">
        <v>0</v>
      </c>
      <c r="H1866" s="240">
        <v>0</v>
      </c>
      <c r="I1866" s="240">
        <v>0</v>
      </c>
      <c r="J1866" s="240">
        <v>0</v>
      </c>
      <c r="K1866" s="240">
        <v>0</v>
      </c>
      <c r="L1866" s="240">
        <v>0</v>
      </c>
      <c r="M1866" s="240">
        <v>0</v>
      </c>
      <c r="N1866" s="240">
        <v>0</v>
      </c>
      <c r="O1866" s="240">
        <v>0</v>
      </c>
      <c r="P1866" s="240">
        <v>0</v>
      </c>
      <c r="Q1866" s="240">
        <v>0</v>
      </c>
      <c r="R1866" s="240">
        <v>0</v>
      </c>
      <c r="S1866" s="240">
        <v>0</v>
      </c>
      <c r="T1866" s="240">
        <v>0</v>
      </c>
      <c r="U1866" s="240">
        <v>0</v>
      </c>
      <c r="V1866" s="240">
        <v>0</v>
      </c>
      <c r="W1866" s="240">
        <v>0</v>
      </c>
      <c r="X1866" s="240">
        <v>0</v>
      </c>
      <c r="Y1866" s="240">
        <v>0</v>
      </c>
      <c r="Z1866" s="240">
        <v>0</v>
      </c>
      <c r="AA1866" s="248">
        <v>0</v>
      </c>
      <c r="AB1866" s="93"/>
    </row>
    <row r="1867" spans="1:28" ht="19.5" customHeight="1" x14ac:dyDescent="0.15">
      <c r="A1867" s="194"/>
      <c r="B1867" s="197"/>
      <c r="C1867" s="193" t="s">
        <v>165</v>
      </c>
      <c r="D1867" s="188"/>
      <c r="E1867" s="189" t="s">
        <v>184</v>
      </c>
      <c r="F1867" s="240">
        <v>603.98</v>
      </c>
      <c r="G1867" s="240">
        <v>0</v>
      </c>
      <c r="H1867" s="240">
        <v>0</v>
      </c>
      <c r="I1867" s="240">
        <v>2.2200000000000002</v>
      </c>
      <c r="J1867" s="240">
        <v>4.76</v>
      </c>
      <c r="K1867" s="240">
        <v>7.4</v>
      </c>
      <c r="L1867" s="240">
        <v>3.15</v>
      </c>
      <c r="M1867" s="240">
        <v>2.17</v>
      </c>
      <c r="N1867" s="240">
        <v>13.61</v>
      </c>
      <c r="O1867" s="240">
        <v>2.71</v>
      </c>
      <c r="P1867" s="240">
        <v>17.48</v>
      </c>
      <c r="Q1867" s="240">
        <v>39.39</v>
      </c>
      <c r="R1867" s="240">
        <v>223.16</v>
      </c>
      <c r="S1867" s="240">
        <v>120.62</v>
      </c>
      <c r="T1867" s="240">
        <v>136.81</v>
      </c>
      <c r="U1867" s="240">
        <v>26.36</v>
      </c>
      <c r="V1867" s="240">
        <v>1.01</v>
      </c>
      <c r="W1867" s="240">
        <v>0.4</v>
      </c>
      <c r="X1867" s="240">
        <v>2.31</v>
      </c>
      <c r="Y1867" s="240">
        <v>0.42</v>
      </c>
      <c r="Z1867" s="240">
        <v>0</v>
      </c>
      <c r="AA1867" s="248">
        <v>0</v>
      </c>
      <c r="AB1867" s="93"/>
    </row>
    <row r="1868" spans="1:28" ht="19.5" customHeight="1" thickBot="1" x14ac:dyDescent="0.2">
      <c r="A1868" s="199"/>
      <c r="B1868" s="200"/>
      <c r="C1868" s="200"/>
      <c r="D1868" s="201"/>
      <c r="E1868" s="202" t="s">
        <v>150</v>
      </c>
      <c r="F1868" s="240">
        <v>85.097999999999999</v>
      </c>
      <c r="G1868" s="251">
        <v>0</v>
      </c>
      <c r="H1868" s="250">
        <v>0</v>
      </c>
      <c r="I1868" s="250">
        <v>5.7000000000000002E-2</v>
      </c>
      <c r="J1868" s="250">
        <v>0.23899999999999999</v>
      </c>
      <c r="K1868" s="250">
        <v>0.51900000000000002</v>
      </c>
      <c r="L1868" s="250">
        <v>0.28599999999999998</v>
      </c>
      <c r="M1868" s="250">
        <v>0.217</v>
      </c>
      <c r="N1868" s="250">
        <v>1.498</v>
      </c>
      <c r="O1868" s="250">
        <v>0.32500000000000001</v>
      </c>
      <c r="P1868" s="250">
        <v>2.2759999999999998</v>
      </c>
      <c r="Q1868" s="250">
        <v>5.5190000000000001</v>
      </c>
      <c r="R1868" s="250">
        <v>32.192</v>
      </c>
      <c r="S1868" s="250">
        <v>17.501000000000001</v>
      </c>
      <c r="T1868" s="250">
        <v>19.981999999999999</v>
      </c>
      <c r="U1868" s="250">
        <v>3.8780000000000001</v>
      </c>
      <c r="V1868" s="250">
        <v>0.14799999999999999</v>
      </c>
      <c r="W1868" s="250">
        <v>5.8999999999999997E-2</v>
      </c>
      <c r="X1868" s="250">
        <v>0.34</v>
      </c>
      <c r="Y1868" s="250">
        <v>6.2E-2</v>
      </c>
      <c r="Z1868" s="250">
        <v>0</v>
      </c>
      <c r="AA1868" s="249">
        <v>0</v>
      </c>
      <c r="AB1868" s="93"/>
    </row>
    <row r="1869" spans="1:28" ht="19.5" customHeight="1" x14ac:dyDescent="0.15">
      <c r="A1869" s="391" t="s">
        <v>119</v>
      </c>
      <c r="B1869" s="394" t="s">
        <v>120</v>
      </c>
      <c r="C1869" s="395"/>
      <c r="D1869" s="396"/>
      <c r="E1869" s="198" t="s">
        <v>184</v>
      </c>
      <c r="F1869" s="248">
        <v>70.42</v>
      </c>
    </row>
    <row r="1870" spans="1:28" ht="19.5" customHeight="1" x14ac:dyDescent="0.15">
      <c r="A1870" s="392"/>
      <c r="B1870" s="397" t="s">
        <v>206</v>
      </c>
      <c r="C1870" s="398"/>
      <c r="D1870" s="399"/>
      <c r="E1870" s="189" t="s">
        <v>184</v>
      </c>
      <c r="F1870" s="248">
        <v>6.44</v>
      </c>
    </row>
    <row r="1871" spans="1:28" ht="19.5" customHeight="1" x14ac:dyDescent="0.15">
      <c r="A1871" s="393"/>
      <c r="B1871" s="397" t="s">
        <v>207</v>
      </c>
      <c r="C1871" s="398"/>
      <c r="D1871" s="399"/>
      <c r="E1871" s="189" t="s">
        <v>184</v>
      </c>
      <c r="F1871" s="248">
        <v>63.98</v>
      </c>
    </row>
    <row r="1872" spans="1:28" ht="19.5" customHeight="1" thickBot="1" x14ac:dyDescent="0.2">
      <c r="A1872" s="400" t="s">
        <v>205</v>
      </c>
      <c r="B1872" s="401"/>
      <c r="C1872" s="401"/>
      <c r="D1872" s="402"/>
      <c r="E1872" s="203" t="s">
        <v>184</v>
      </c>
      <c r="F1872" s="247">
        <v>0</v>
      </c>
    </row>
    <row r="1874" spans="1:28" ht="19.5" customHeight="1" x14ac:dyDescent="0.15">
      <c r="A1874" s="88" t="s">
        <v>387</v>
      </c>
      <c r="F1874" s="261" t="s">
        <v>501</v>
      </c>
    </row>
    <row r="1875" spans="1:28" ht="19.5" customHeight="1" thickBot="1" x14ac:dyDescent="0.2">
      <c r="A1875" s="388" t="s">
        <v>28</v>
      </c>
      <c r="B1875" s="390"/>
      <c r="C1875" s="390"/>
      <c r="D1875" s="390"/>
      <c r="E1875" s="390"/>
      <c r="F1875" s="390"/>
      <c r="G1875" s="390"/>
      <c r="H1875" s="390"/>
      <c r="I1875" s="390"/>
      <c r="J1875" s="390"/>
      <c r="K1875" s="390"/>
      <c r="L1875" s="390"/>
      <c r="M1875" s="390"/>
      <c r="N1875" s="390"/>
      <c r="O1875" s="390"/>
      <c r="P1875" s="390"/>
      <c r="Q1875" s="390"/>
      <c r="R1875" s="390"/>
      <c r="S1875" s="390"/>
      <c r="T1875" s="390"/>
      <c r="U1875" s="390"/>
      <c r="V1875" s="390"/>
      <c r="W1875" s="390"/>
      <c r="X1875" s="390"/>
      <c r="Y1875" s="390"/>
      <c r="Z1875" s="390"/>
      <c r="AA1875" s="390"/>
    </row>
    <row r="1876" spans="1:28" ht="19.5" customHeight="1" x14ac:dyDescent="0.15">
      <c r="A1876" s="185" t="s">
        <v>180</v>
      </c>
      <c r="B1876" s="186"/>
      <c r="C1876" s="186"/>
      <c r="D1876" s="186"/>
      <c r="E1876" s="186"/>
      <c r="F1876" s="90" t="s">
        <v>181</v>
      </c>
      <c r="G1876" s="91"/>
      <c r="H1876" s="91"/>
      <c r="I1876" s="91"/>
      <c r="J1876" s="91"/>
      <c r="K1876" s="91"/>
      <c r="L1876" s="91"/>
      <c r="M1876" s="91"/>
      <c r="N1876" s="91"/>
      <c r="O1876" s="91"/>
      <c r="P1876" s="91"/>
      <c r="Q1876" s="260"/>
      <c r="R1876" s="92"/>
      <c r="S1876" s="91"/>
      <c r="T1876" s="91"/>
      <c r="U1876" s="91"/>
      <c r="V1876" s="91"/>
      <c r="W1876" s="91"/>
      <c r="X1876" s="91"/>
      <c r="Y1876" s="91"/>
      <c r="Z1876" s="91"/>
      <c r="AA1876" s="259" t="s">
        <v>182</v>
      </c>
      <c r="AB1876" s="93"/>
    </row>
    <row r="1877" spans="1:28" ht="19.5" customHeight="1" x14ac:dyDescent="0.15">
      <c r="A1877" s="187" t="s">
        <v>183</v>
      </c>
      <c r="B1877" s="188"/>
      <c r="C1877" s="188"/>
      <c r="D1877" s="188"/>
      <c r="E1877" s="189" t="s">
        <v>184</v>
      </c>
      <c r="F1877" s="240">
        <v>7825.6</v>
      </c>
      <c r="G1877" s="256" t="s">
        <v>185</v>
      </c>
      <c r="H1877" s="256" t="s">
        <v>186</v>
      </c>
      <c r="I1877" s="256" t="s">
        <v>187</v>
      </c>
      <c r="J1877" s="256" t="s">
        <v>188</v>
      </c>
      <c r="K1877" s="256" t="s">
        <v>228</v>
      </c>
      <c r="L1877" s="256" t="s">
        <v>229</v>
      </c>
      <c r="M1877" s="256" t="s">
        <v>230</v>
      </c>
      <c r="N1877" s="256" t="s">
        <v>231</v>
      </c>
      <c r="O1877" s="256" t="s">
        <v>232</v>
      </c>
      <c r="P1877" s="256" t="s">
        <v>233</v>
      </c>
      <c r="Q1877" s="258" t="s">
        <v>234</v>
      </c>
      <c r="R1877" s="257" t="s">
        <v>235</v>
      </c>
      <c r="S1877" s="256" t="s">
        <v>236</v>
      </c>
      <c r="T1877" s="256" t="s">
        <v>237</v>
      </c>
      <c r="U1877" s="256" t="s">
        <v>238</v>
      </c>
      <c r="V1877" s="256" t="s">
        <v>239</v>
      </c>
      <c r="W1877" s="256" t="s">
        <v>42</v>
      </c>
      <c r="X1877" s="256" t="s">
        <v>147</v>
      </c>
      <c r="Y1877" s="256" t="s">
        <v>148</v>
      </c>
      <c r="Z1877" s="256" t="s">
        <v>149</v>
      </c>
      <c r="AA1877" s="253"/>
      <c r="AB1877" s="93"/>
    </row>
    <row r="1878" spans="1:28" ht="19.5" customHeight="1" x14ac:dyDescent="0.15">
      <c r="A1878" s="190"/>
      <c r="B1878" s="191"/>
      <c r="C1878" s="191"/>
      <c r="D1878" s="191"/>
      <c r="E1878" s="189" t="s">
        <v>150</v>
      </c>
      <c r="F1878" s="240">
        <v>1830.749</v>
      </c>
      <c r="G1878" s="254"/>
      <c r="H1878" s="254"/>
      <c r="I1878" s="254"/>
      <c r="J1878" s="254"/>
      <c r="K1878" s="254"/>
      <c r="L1878" s="254"/>
      <c r="M1878" s="254"/>
      <c r="N1878" s="254"/>
      <c r="O1878" s="254"/>
      <c r="P1878" s="254"/>
      <c r="Q1878" s="255"/>
      <c r="R1878" s="94"/>
      <c r="S1878" s="254"/>
      <c r="T1878" s="254"/>
      <c r="U1878" s="254"/>
      <c r="V1878" s="254"/>
      <c r="W1878" s="254"/>
      <c r="X1878" s="254"/>
      <c r="Y1878" s="254"/>
      <c r="Z1878" s="254"/>
      <c r="AA1878" s="253" t="s">
        <v>151</v>
      </c>
      <c r="AB1878" s="93"/>
    </row>
    <row r="1879" spans="1:28" ht="19.5" customHeight="1" x14ac:dyDescent="0.15">
      <c r="A1879" s="192"/>
      <c r="B1879" s="193" t="s">
        <v>152</v>
      </c>
      <c r="C1879" s="188"/>
      <c r="D1879" s="188"/>
      <c r="E1879" s="189" t="s">
        <v>184</v>
      </c>
      <c r="F1879" s="240">
        <v>7756.26</v>
      </c>
      <c r="G1879" s="240">
        <v>8.5299999999999994</v>
      </c>
      <c r="H1879" s="240">
        <v>36.33</v>
      </c>
      <c r="I1879" s="240">
        <v>11.21</v>
      </c>
      <c r="J1879" s="240">
        <v>52.63</v>
      </c>
      <c r="K1879" s="240">
        <v>105.84</v>
      </c>
      <c r="L1879" s="240">
        <v>246.59</v>
      </c>
      <c r="M1879" s="240">
        <v>368.93</v>
      </c>
      <c r="N1879" s="240">
        <v>417.84</v>
      </c>
      <c r="O1879" s="240">
        <v>610.15</v>
      </c>
      <c r="P1879" s="240">
        <v>681.52</v>
      </c>
      <c r="Q1879" s="240">
        <v>1037.55</v>
      </c>
      <c r="R1879" s="240">
        <v>743.74</v>
      </c>
      <c r="S1879" s="240">
        <v>783.12</v>
      </c>
      <c r="T1879" s="240">
        <v>1257.48</v>
      </c>
      <c r="U1879" s="240">
        <v>834.48</v>
      </c>
      <c r="V1879" s="240">
        <v>390.9</v>
      </c>
      <c r="W1879" s="240">
        <v>95.01</v>
      </c>
      <c r="X1879" s="240">
        <v>7.1</v>
      </c>
      <c r="Y1879" s="240">
        <v>3.42</v>
      </c>
      <c r="Z1879" s="240">
        <v>6.09</v>
      </c>
      <c r="AA1879" s="248">
        <v>57.8</v>
      </c>
      <c r="AB1879" s="93"/>
    </row>
    <row r="1880" spans="1:28" ht="19.5" customHeight="1" x14ac:dyDescent="0.15">
      <c r="A1880" s="194"/>
      <c r="B1880" s="195"/>
      <c r="C1880" s="191"/>
      <c r="D1880" s="191"/>
      <c r="E1880" s="189" t="s">
        <v>150</v>
      </c>
      <c r="F1880" s="240">
        <v>1830.749</v>
      </c>
      <c r="G1880" s="240">
        <v>0</v>
      </c>
      <c r="H1880" s="240">
        <v>0.307</v>
      </c>
      <c r="I1880" s="240">
        <v>0.53800000000000003</v>
      </c>
      <c r="J1880" s="240">
        <v>4.8579999999999997</v>
      </c>
      <c r="K1880" s="240">
        <v>17.305</v>
      </c>
      <c r="L1880" s="240">
        <v>50.71</v>
      </c>
      <c r="M1880" s="240">
        <v>82.421000000000106</v>
      </c>
      <c r="N1880" s="240">
        <v>111.14400000000001</v>
      </c>
      <c r="O1880" s="240">
        <v>186.262</v>
      </c>
      <c r="P1880" s="240">
        <v>199.05699999999999</v>
      </c>
      <c r="Q1880" s="240">
        <v>295.29899999999998</v>
      </c>
      <c r="R1880" s="240">
        <v>218.875</v>
      </c>
      <c r="S1880" s="240">
        <v>189.79499999999999</v>
      </c>
      <c r="T1880" s="240">
        <v>223.78700000000001</v>
      </c>
      <c r="U1880" s="240">
        <v>142.11099999999999</v>
      </c>
      <c r="V1880" s="240">
        <v>70.6009999999999</v>
      </c>
      <c r="W1880" s="240">
        <v>22.474</v>
      </c>
      <c r="X1880" s="240">
        <v>2.5059999999999998</v>
      </c>
      <c r="Y1880" s="240">
        <v>1.4019999999999999</v>
      </c>
      <c r="Z1880" s="240">
        <v>1.98</v>
      </c>
      <c r="AA1880" s="248">
        <v>9.3170000000000002</v>
      </c>
      <c r="AB1880" s="93"/>
    </row>
    <row r="1881" spans="1:28" ht="19.5" customHeight="1" x14ac:dyDescent="0.15">
      <c r="A1881" s="194"/>
      <c r="B1881" s="196"/>
      <c r="C1881" s="193" t="s">
        <v>152</v>
      </c>
      <c r="D1881" s="188"/>
      <c r="E1881" s="189" t="s">
        <v>184</v>
      </c>
      <c r="F1881" s="240">
        <v>4344.59</v>
      </c>
      <c r="G1881" s="240">
        <v>5.46</v>
      </c>
      <c r="H1881" s="240">
        <v>6.94</v>
      </c>
      <c r="I1881" s="240">
        <v>10.16</v>
      </c>
      <c r="J1881" s="240">
        <v>45.45</v>
      </c>
      <c r="K1881" s="240">
        <v>104.31</v>
      </c>
      <c r="L1881" s="240">
        <v>241.54</v>
      </c>
      <c r="M1881" s="240">
        <v>306.2</v>
      </c>
      <c r="N1881" s="240">
        <v>368.97</v>
      </c>
      <c r="O1881" s="240">
        <v>603.02</v>
      </c>
      <c r="P1881" s="240">
        <v>657.27</v>
      </c>
      <c r="Q1881" s="240">
        <v>773.2</v>
      </c>
      <c r="R1881" s="240">
        <v>517.37</v>
      </c>
      <c r="S1881" s="240">
        <v>346.77</v>
      </c>
      <c r="T1881" s="240">
        <v>174.08</v>
      </c>
      <c r="U1881" s="240">
        <v>79.53</v>
      </c>
      <c r="V1881" s="240">
        <v>57.35</v>
      </c>
      <c r="W1881" s="240">
        <v>31.23</v>
      </c>
      <c r="X1881" s="240">
        <v>6.32</v>
      </c>
      <c r="Y1881" s="240">
        <v>3.42</v>
      </c>
      <c r="Z1881" s="240">
        <v>2.63</v>
      </c>
      <c r="AA1881" s="248">
        <v>3.37</v>
      </c>
      <c r="AB1881" s="93"/>
    </row>
    <row r="1882" spans="1:28" ht="19.5" customHeight="1" x14ac:dyDescent="0.15">
      <c r="A1882" s="194"/>
      <c r="B1882" s="197"/>
      <c r="C1882" s="197"/>
      <c r="D1882" s="191"/>
      <c r="E1882" s="189" t="s">
        <v>150</v>
      </c>
      <c r="F1882" s="240">
        <v>1332.8510000000001</v>
      </c>
      <c r="G1882" s="240">
        <v>0</v>
      </c>
      <c r="H1882" s="240">
        <v>1.2999999999999999E-2</v>
      </c>
      <c r="I1882" s="240">
        <v>0.51200000000000001</v>
      </c>
      <c r="J1882" s="240">
        <v>4.5129999999999999</v>
      </c>
      <c r="K1882" s="240">
        <v>17.161000000000001</v>
      </c>
      <c r="L1882" s="240">
        <v>50.255000000000003</v>
      </c>
      <c r="M1882" s="240">
        <v>76.148000000000096</v>
      </c>
      <c r="N1882" s="240">
        <v>105.764</v>
      </c>
      <c r="O1882" s="240">
        <v>185.334</v>
      </c>
      <c r="P1882" s="240">
        <v>195.9</v>
      </c>
      <c r="Q1882" s="240">
        <v>258.21199999999999</v>
      </c>
      <c r="R1882" s="240">
        <v>184.267</v>
      </c>
      <c r="S1882" s="240">
        <v>124.42400000000001</v>
      </c>
      <c r="T1882" s="240">
        <v>63.524999999999999</v>
      </c>
      <c r="U1882" s="240">
        <v>30.126000000000001</v>
      </c>
      <c r="V1882" s="240">
        <v>18.541</v>
      </c>
      <c r="W1882" s="240">
        <v>12.366</v>
      </c>
      <c r="X1882" s="240">
        <v>2.3260000000000001</v>
      </c>
      <c r="Y1882" s="240">
        <v>1.4019999999999999</v>
      </c>
      <c r="Z1882" s="240">
        <v>1.08</v>
      </c>
      <c r="AA1882" s="248">
        <v>0.98199999999999998</v>
      </c>
      <c r="AB1882" s="93"/>
    </row>
    <row r="1883" spans="1:28" ht="19.5" customHeight="1" x14ac:dyDescent="0.15">
      <c r="A1883" s="194"/>
      <c r="B1883" s="198"/>
      <c r="C1883" s="189"/>
      <c r="D1883" s="189" t="s">
        <v>153</v>
      </c>
      <c r="E1883" s="189" t="s">
        <v>184</v>
      </c>
      <c r="F1883" s="240">
        <v>4315.4399999999996</v>
      </c>
      <c r="G1883" s="240">
        <v>5.46</v>
      </c>
      <c r="H1883" s="240">
        <v>5.65</v>
      </c>
      <c r="I1883" s="240">
        <v>9.9700000000000006</v>
      </c>
      <c r="J1883" s="240">
        <v>43.75</v>
      </c>
      <c r="K1883" s="240">
        <v>102.83</v>
      </c>
      <c r="L1883" s="240">
        <v>241.34</v>
      </c>
      <c r="M1883" s="240">
        <v>304.01</v>
      </c>
      <c r="N1883" s="240">
        <v>368.41</v>
      </c>
      <c r="O1883" s="240">
        <v>598.30999999999995</v>
      </c>
      <c r="P1883" s="240">
        <v>645.73</v>
      </c>
      <c r="Q1883" s="240">
        <v>772.14</v>
      </c>
      <c r="R1883" s="240">
        <v>517.37</v>
      </c>
      <c r="S1883" s="240">
        <v>346.71</v>
      </c>
      <c r="T1883" s="240">
        <v>173.13</v>
      </c>
      <c r="U1883" s="240">
        <v>79.13</v>
      </c>
      <c r="V1883" s="240">
        <v>54.53</v>
      </c>
      <c r="W1883" s="240">
        <v>31.23</v>
      </c>
      <c r="X1883" s="240">
        <v>6.32</v>
      </c>
      <c r="Y1883" s="240">
        <v>3.42</v>
      </c>
      <c r="Z1883" s="240">
        <v>2.63</v>
      </c>
      <c r="AA1883" s="248">
        <v>3.37</v>
      </c>
      <c r="AB1883" s="93"/>
    </row>
    <row r="1884" spans="1:28" ht="19.5" customHeight="1" x14ac:dyDescent="0.15">
      <c r="A1884" s="194"/>
      <c r="B1884" s="198" t="s">
        <v>154</v>
      </c>
      <c r="C1884" s="198"/>
      <c r="D1884" s="198"/>
      <c r="E1884" s="189" t="s">
        <v>150</v>
      </c>
      <c r="F1884" s="240">
        <v>1328.259</v>
      </c>
      <c r="G1884" s="240">
        <v>0</v>
      </c>
      <c r="H1884" s="240">
        <v>0</v>
      </c>
      <c r="I1884" s="240">
        <v>0.50700000000000001</v>
      </c>
      <c r="J1884" s="240">
        <v>4.4000000000000004</v>
      </c>
      <c r="K1884" s="240">
        <v>17.038</v>
      </c>
      <c r="L1884" s="240">
        <v>50.237000000000002</v>
      </c>
      <c r="M1884" s="240">
        <v>75.832000000000093</v>
      </c>
      <c r="N1884" s="240">
        <v>105.65300000000001</v>
      </c>
      <c r="O1884" s="240">
        <v>184.62</v>
      </c>
      <c r="P1884" s="240">
        <v>193.50800000000001</v>
      </c>
      <c r="Q1884" s="240">
        <v>257.92599999999999</v>
      </c>
      <c r="R1884" s="240">
        <v>184.267</v>
      </c>
      <c r="S1884" s="240">
        <v>124.41800000000001</v>
      </c>
      <c r="T1884" s="240">
        <v>63.386000000000003</v>
      </c>
      <c r="U1884" s="240">
        <v>30.067</v>
      </c>
      <c r="V1884" s="240">
        <v>18.244</v>
      </c>
      <c r="W1884" s="240">
        <v>12.366</v>
      </c>
      <c r="X1884" s="240">
        <v>2.3260000000000001</v>
      </c>
      <c r="Y1884" s="240">
        <v>1.4019999999999999</v>
      </c>
      <c r="Z1884" s="240">
        <v>1.08</v>
      </c>
      <c r="AA1884" s="248">
        <v>0.98199999999999998</v>
      </c>
      <c r="AB1884" s="93"/>
    </row>
    <row r="1885" spans="1:28" ht="19.5" customHeight="1" x14ac:dyDescent="0.15">
      <c r="A1885" s="194" t="s">
        <v>155</v>
      </c>
      <c r="B1885" s="198"/>
      <c r="C1885" s="198" t="s">
        <v>10</v>
      </c>
      <c r="D1885" s="189" t="s">
        <v>156</v>
      </c>
      <c r="E1885" s="189" t="s">
        <v>184</v>
      </c>
      <c r="F1885" s="240">
        <v>3531.01</v>
      </c>
      <c r="G1885" s="240">
        <v>2.5</v>
      </c>
      <c r="H1885" s="240">
        <v>4.38</v>
      </c>
      <c r="I1885" s="240">
        <v>6.88</v>
      </c>
      <c r="J1885" s="240">
        <v>35.270000000000003</v>
      </c>
      <c r="K1885" s="240">
        <v>97.67</v>
      </c>
      <c r="L1885" s="240">
        <v>236.6</v>
      </c>
      <c r="M1885" s="240">
        <v>302.02999999999997</v>
      </c>
      <c r="N1885" s="240">
        <v>353.75</v>
      </c>
      <c r="O1885" s="240">
        <v>534.72</v>
      </c>
      <c r="P1885" s="240">
        <v>433.52</v>
      </c>
      <c r="Q1885" s="240">
        <v>576.4</v>
      </c>
      <c r="R1885" s="240">
        <v>421.31</v>
      </c>
      <c r="S1885" s="240">
        <v>264.82</v>
      </c>
      <c r="T1885" s="240">
        <v>132.01</v>
      </c>
      <c r="U1885" s="240">
        <v>62.67</v>
      </c>
      <c r="V1885" s="240">
        <v>26.89</v>
      </c>
      <c r="W1885" s="240">
        <v>28.29</v>
      </c>
      <c r="X1885" s="240">
        <v>4.55</v>
      </c>
      <c r="Y1885" s="240">
        <v>3.42</v>
      </c>
      <c r="Z1885" s="240">
        <v>2.63</v>
      </c>
      <c r="AA1885" s="248">
        <v>0.7</v>
      </c>
      <c r="AB1885" s="93"/>
    </row>
    <row r="1886" spans="1:28" ht="19.5" customHeight="1" x14ac:dyDescent="0.15">
      <c r="A1886" s="194"/>
      <c r="B1886" s="198"/>
      <c r="C1886" s="198"/>
      <c r="D1886" s="198"/>
      <c r="E1886" s="189" t="s">
        <v>150</v>
      </c>
      <c r="F1886" s="240">
        <v>1149.9010000000001</v>
      </c>
      <c r="G1886" s="240">
        <v>0</v>
      </c>
      <c r="H1886" s="240">
        <v>0</v>
      </c>
      <c r="I1886" s="240">
        <v>0.48399999999999999</v>
      </c>
      <c r="J1886" s="240">
        <v>4.2300000000000004</v>
      </c>
      <c r="K1886" s="240">
        <v>16.606000000000002</v>
      </c>
      <c r="L1886" s="240">
        <v>49.677</v>
      </c>
      <c r="M1886" s="240">
        <v>75.543000000000106</v>
      </c>
      <c r="N1886" s="240">
        <v>102.602</v>
      </c>
      <c r="O1886" s="240">
        <v>171.11099999999999</v>
      </c>
      <c r="P1886" s="240">
        <v>147.36699999999999</v>
      </c>
      <c r="Q1886" s="240">
        <v>213.31</v>
      </c>
      <c r="R1886" s="240">
        <v>160.07400000000001</v>
      </c>
      <c r="S1886" s="240">
        <v>103.152</v>
      </c>
      <c r="T1886" s="240">
        <v>52.781999999999996</v>
      </c>
      <c r="U1886" s="240">
        <v>25.696000000000002</v>
      </c>
      <c r="V1886" s="240">
        <v>11.029</v>
      </c>
      <c r="W1886" s="240">
        <v>11.601000000000001</v>
      </c>
      <c r="X1886" s="240">
        <v>1.8660000000000001</v>
      </c>
      <c r="Y1886" s="240">
        <v>1.4019999999999999</v>
      </c>
      <c r="Z1886" s="240">
        <v>1.08</v>
      </c>
      <c r="AA1886" s="248">
        <v>0.28899999999999998</v>
      </c>
      <c r="AB1886" s="93"/>
    </row>
    <row r="1887" spans="1:28" ht="19.5" customHeight="1" x14ac:dyDescent="0.15">
      <c r="A1887" s="194"/>
      <c r="B1887" s="198"/>
      <c r="C1887" s="198"/>
      <c r="D1887" s="189" t="s">
        <v>157</v>
      </c>
      <c r="E1887" s="189" t="s">
        <v>184</v>
      </c>
      <c r="F1887" s="240">
        <v>251.12</v>
      </c>
      <c r="G1887" s="240">
        <v>0</v>
      </c>
      <c r="H1887" s="240">
        <v>0</v>
      </c>
      <c r="I1887" s="240">
        <v>0</v>
      </c>
      <c r="J1887" s="240">
        <v>0</v>
      </c>
      <c r="K1887" s="240">
        <v>0</v>
      </c>
      <c r="L1887" s="240">
        <v>0</v>
      </c>
      <c r="M1887" s="240">
        <v>0</v>
      </c>
      <c r="N1887" s="240">
        <v>0.4</v>
      </c>
      <c r="O1887" s="240">
        <v>16.37</v>
      </c>
      <c r="P1887" s="240">
        <v>42.81</v>
      </c>
      <c r="Q1887" s="240">
        <v>141.69</v>
      </c>
      <c r="R1887" s="240">
        <v>11.77</v>
      </c>
      <c r="S1887" s="240">
        <v>18.75</v>
      </c>
      <c r="T1887" s="240">
        <v>16.93</v>
      </c>
      <c r="U1887" s="240">
        <v>0.51</v>
      </c>
      <c r="V1887" s="240">
        <v>0.39</v>
      </c>
      <c r="W1887" s="240">
        <v>0.96</v>
      </c>
      <c r="X1887" s="240">
        <v>0.54</v>
      </c>
      <c r="Y1887" s="240">
        <v>0</v>
      </c>
      <c r="Z1887" s="240">
        <v>0</v>
      </c>
      <c r="AA1887" s="248">
        <v>0</v>
      </c>
      <c r="AB1887" s="93"/>
    </row>
    <row r="1888" spans="1:28" ht="19.5" customHeight="1" x14ac:dyDescent="0.15">
      <c r="A1888" s="194"/>
      <c r="B1888" s="198"/>
      <c r="C1888" s="198"/>
      <c r="D1888" s="198"/>
      <c r="E1888" s="189" t="s">
        <v>150</v>
      </c>
      <c r="F1888" s="240">
        <v>54.822000000000003</v>
      </c>
      <c r="G1888" s="240">
        <v>0</v>
      </c>
      <c r="H1888" s="240">
        <v>0</v>
      </c>
      <c r="I1888" s="240">
        <v>0</v>
      </c>
      <c r="J1888" s="240">
        <v>0</v>
      </c>
      <c r="K1888" s="240">
        <v>0</v>
      </c>
      <c r="L1888" s="240">
        <v>0</v>
      </c>
      <c r="M1888" s="240">
        <v>0</v>
      </c>
      <c r="N1888" s="240">
        <v>6.4000000000000001E-2</v>
      </c>
      <c r="O1888" s="240">
        <v>2.9470000000000001</v>
      </c>
      <c r="P1888" s="240">
        <v>8.5790000000000006</v>
      </c>
      <c r="Q1888" s="240">
        <v>31.173999999999999</v>
      </c>
      <c r="R1888" s="240">
        <v>2.7090000000000001</v>
      </c>
      <c r="S1888" s="240">
        <v>4.4969999999999999</v>
      </c>
      <c r="T1888" s="240">
        <v>4.2329999999999997</v>
      </c>
      <c r="U1888" s="240">
        <v>0.13200000000000001</v>
      </c>
      <c r="V1888" s="240">
        <v>9.8000000000000004E-2</v>
      </c>
      <c r="W1888" s="240">
        <v>0.249</v>
      </c>
      <c r="X1888" s="240">
        <v>0.14000000000000001</v>
      </c>
      <c r="Y1888" s="240">
        <v>0</v>
      </c>
      <c r="Z1888" s="240">
        <v>0</v>
      </c>
      <c r="AA1888" s="248">
        <v>0</v>
      </c>
      <c r="AB1888" s="93"/>
    </row>
    <row r="1889" spans="1:28" ht="19.5" customHeight="1" x14ac:dyDescent="0.15">
      <c r="A1889" s="194"/>
      <c r="B1889" s="198" t="s">
        <v>158</v>
      </c>
      <c r="C1889" s="198" t="s">
        <v>159</v>
      </c>
      <c r="D1889" s="189" t="s">
        <v>160</v>
      </c>
      <c r="E1889" s="189" t="s">
        <v>184</v>
      </c>
      <c r="F1889" s="240">
        <v>176.13</v>
      </c>
      <c r="G1889" s="240">
        <v>0</v>
      </c>
      <c r="H1889" s="240">
        <v>0</v>
      </c>
      <c r="I1889" s="240">
        <v>0</v>
      </c>
      <c r="J1889" s="240">
        <v>0</v>
      </c>
      <c r="K1889" s="240">
        <v>4.0199999999999996</v>
      </c>
      <c r="L1889" s="240">
        <v>4.63</v>
      </c>
      <c r="M1889" s="240">
        <v>1.75</v>
      </c>
      <c r="N1889" s="240">
        <v>0.14000000000000001</v>
      </c>
      <c r="O1889" s="240">
        <v>5.98</v>
      </c>
      <c r="P1889" s="240">
        <v>27.6</v>
      </c>
      <c r="Q1889" s="240">
        <v>15.37</v>
      </c>
      <c r="R1889" s="240">
        <v>31.95</v>
      </c>
      <c r="S1889" s="240">
        <v>22.78</v>
      </c>
      <c r="T1889" s="240">
        <v>16.05</v>
      </c>
      <c r="U1889" s="240">
        <v>13.62</v>
      </c>
      <c r="V1889" s="240">
        <v>26.36</v>
      </c>
      <c r="W1889" s="240">
        <v>1.98</v>
      </c>
      <c r="X1889" s="240">
        <v>1.23</v>
      </c>
      <c r="Y1889" s="240">
        <v>0</v>
      </c>
      <c r="Z1889" s="240">
        <v>0</v>
      </c>
      <c r="AA1889" s="248">
        <v>2.67</v>
      </c>
      <c r="AB1889" s="93"/>
    </row>
    <row r="1890" spans="1:28" ht="19.5" customHeight="1" x14ac:dyDescent="0.15">
      <c r="A1890" s="194"/>
      <c r="B1890" s="198"/>
      <c r="C1890" s="198"/>
      <c r="D1890" s="198"/>
      <c r="E1890" s="189" t="s">
        <v>150</v>
      </c>
      <c r="F1890" s="240">
        <v>39.959000000000003</v>
      </c>
      <c r="G1890" s="240">
        <v>0</v>
      </c>
      <c r="H1890" s="240">
        <v>0</v>
      </c>
      <c r="I1890" s="240">
        <v>0</v>
      </c>
      <c r="J1890" s="240">
        <v>0</v>
      </c>
      <c r="K1890" s="240">
        <v>0.40200000000000002</v>
      </c>
      <c r="L1890" s="240">
        <v>0.55600000000000005</v>
      </c>
      <c r="M1890" s="240">
        <v>0.245</v>
      </c>
      <c r="N1890" s="240">
        <v>2.1999999999999999E-2</v>
      </c>
      <c r="O1890" s="240">
        <v>1.077</v>
      </c>
      <c r="P1890" s="240">
        <v>5.5250000000000004</v>
      </c>
      <c r="Q1890" s="240">
        <v>3.383</v>
      </c>
      <c r="R1890" s="240">
        <v>7.3529999999999998</v>
      </c>
      <c r="S1890" s="240">
        <v>5.4649999999999999</v>
      </c>
      <c r="T1890" s="240">
        <v>4.0119999999999996</v>
      </c>
      <c r="U1890" s="240">
        <v>3.54</v>
      </c>
      <c r="V1890" s="240">
        <v>6.85</v>
      </c>
      <c r="W1890" s="240">
        <v>0.51600000000000001</v>
      </c>
      <c r="X1890" s="240">
        <v>0.32</v>
      </c>
      <c r="Y1890" s="240">
        <v>0</v>
      </c>
      <c r="Z1890" s="240">
        <v>0</v>
      </c>
      <c r="AA1890" s="248">
        <v>0.69299999999999995</v>
      </c>
      <c r="AB1890" s="93"/>
    </row>
    <row r="1891" spans="1:28" ht="19.5" customHeight="1" x14ac:dyDescent="0.15">
      <c r="A1891" s="194"/>
      <c r="B1891" s="198"/>
      <c r="C1891" s="198"/>
      <c r="D1891" s="189" t="s">
        <v>161</v>
      </c>
      <c r="E1891" s="189" t="s">
        <v>184</v>
      </c>
      <c r="F1891" s="240">
        <v>13.66</v>
      </c>
      <c r="G1891" s="240">
        <v>1.94</v>
      </c>
      <c r="H1891" s="240">
        <v>0.1</v>
      </c>
      <c r="I1891" s="240">
        <v>2.7</v>
      </c>
      <c r="J1891" s="240">
        <v>7.67</v>
      </c>
      <c r="K1891" s="240">
        <v>1.1399999999999999</v>
      </c>
      <c r="L1891" s="240">
        <v>0.11</v>
      </c>
      <c r="M1891" s="240">
        <v>0</v>
      </c>
      <c r="N1891" s="240">
        <v>0</v>
      </c>
      <c r="O1891" s="240">
        <v>0</v>
      </c>
      <c r="P1891" s="240">
        <v>0</v>
      </c>
      <c r="Q1891" s="240">
        <v>0</v>
      </c>
      <c r="R1891" s="240">
        <v>0</v>
      </c>
      <c r="S1891" s="240">
        <v>0</v>
      </c>
      <c r="T1891" s="240">
        <v>0</v>
      </c>
      <c r="U1891" s="240">
        <v>0</v>
      </c>
      <c r="V1891" s="240">
        <v>0</v>
      </c>
      <c r="W1891" s="240">
        <v>0</v>
      </c>
      <c r="X1891" s="240">
        <v>0</v>
      </c>
      <c r="Y1891" s="240">
        <v>0</v>
      </c>
      <c r="Z1891" s="240">
        <v>0</v>
      </c>
      <c r="AA1891" s="248">
        <v>0</v>
      </c>
      <c r="AB1891" s="93"/>
    </row>
    <row r="1892" spans="1:28" ht="19.5" customHeight="1" x14ac:dyDescent="0.15">
      <c r="A1892" s="194"/>
      <c r="B1892" s="198"/>
      <c r="C1892" s="198"/>
      <c r="D1892" s="198"/>
      <c r="E1892" s="189" t="s">
        <v>150</v>
      </c>
      <c r="F1892" s="240">
        <v>0.123</v>
      </c>
      <c r="G1892" s="240">
        <v>0</v>
      </c>
      <c r="H1892" s="240">
        <v>0</v>
      </c>
      <c r="I1892" s="240">
        <v>0</v>
      </c>
      <c r="J1892" s="240">
        <v>8.8999999999999996E-2</v>
      </c>
      <c r="K1892" s="240">
        <v>0.03</v>
      </c>
      <c r="L1892" s="240">
        <v>4.0000000000000001E-3</v>
      </c>
      <c r="M1892" s="240">
        <v>0</v>
      </c>
      <c r="N1892" s="240">
        <v>0</v>
      </c>
      <c r="O1892" s="240">
        <v>0</v>
      </c>
      <c r="P1892" s="240">
        <v>0</v>
      </c>
      <c r="Q1892" s="240">
        <v>0</v>
      </c>
      <c r="R1892" s="240">
        <v>0</v>
      </c>
      <c r="S1892" s="240">
        <v>0</v>
      </c>
      <c r="T1892" s="240">
        <v>0</v>
      </c>
      <c r="U1892" s="240">
        <v>0</v>
      </c>
      <c r="V1892" s="240">
        <v>0</v>
      </c>
      <c r="W1892" s="240">
        <v>0</v>
      </c>
      <c r="X1892" s="240">
        <v>0</v>
      </c>
      <c r="Y1892" s="240">
        <v>0</v>
      </c>
      <c r="Z1892" s="240">
        <v>0</v>
      </c>
      <c r="AA1892" s="248">
        <v>0</v>
      </c>
      <c r="AB1892" s="93"/>
    </row>
    <row r="1893" spans="1:28" ht="19.5" customHeight="1" x14ac:dyDescent="0.15">
      <c r="A1893" s="194"/>
      <c r="B1893" s="198"/>
      <c r="C1893" s="198" t="s">
        <v>162</v>
      </c>
      <c r="D1893" s="189" t="s">
        <v>163</v>
      </c>
      <c r="E1893" s="189" t="s">
        <v>184</v>
      </c>
      <c r="F1893" s="240">
        <v>314.57</v>
      </c>
      <c r="G1893" s="240">
        <v>1.02</v>
      </c>
      <c r="H1893" s="240">
        <v>1.17</v>
      </c>
      <c r="I1893" s="240">
        <v>0.39</v>
      </c>
      <c r="J1893" s="240">
        <v>0.81</v>
      </c>
      <c r="K1893" s="240">
        <v>0</v>
      </c>
      <c r="L1893" s="240">
        <v>0</v>
      </c>
      <c r="M1893" s="240">
        <v>0.23</v>
      </c>
      <c r="N1893" s="240">
        <v>14.12</v>
      </c>
      <c r="O1893" s="240">
        <v>41.24</v>
      </c>
      <c r="P1893" s="240">
        <v>112.85</v>
      </c>
      <c r="Q1893" s="240">
        <v>38.68</v>
      </c>
      <c r="R1893" s="240">
        <v>52.34</v>
      </c>
      <c r="S1893" s="240">
        <v>40.36</v>
      </c>
      <c r="T1893" s="240">
        <v>8.14</v>
      </c>
      <c r="U1893" s="240">
        <v>2.33</v>
      </c>
      <c r="V1893" s="240">
        <v>0.89</v>
      </c>
      <c r="W1893" s="240">
        <v>0</v>
      </c>
      <c r="X1893" s="240">
        <v>0</v>
      </c>
      <c r="Y1893" s="240">
        <v>0</v>
      </c>
      <c r="Z1893" s="240">
        <v>0</v>
      </c>
      <c r="AA1893" s="248">
        <v>0</v>
      </c>
      <c r="AB1893" s="93"/>
    </row>
    <row r="1894" spans="1:28" ht="19.5" customHeight="1" x14ac:dyDescent="0.15">
      <c r="A1894" s="194"/>
      <c r="B1894" s="198" t="s">
        <v>20</v>
      </c>
      <c r="C1894" s="198"/>
      <c r="D1894" s="198"/>
      <c r="E1894" s="189" t="s">
        <v>150</v>
      </c>
      <c r="F1894" s="240">
        <v>79.632999999999996</v>
      </c>
      <c r="G1894" s="240">
        <v>0</v>
      </c>
      <c r="H1894" s="240">
        <v>0</v>
      </c>
      <c r="I1894" s="240">
        <v>2.3E-2</v>
      </c>
      <c r="J1894" s="240">
        <v>8.1000000000000003E-2</v>
      </c>
      <c r="K1894" s="240">
        <v>0</v>
      </c>
      <c r="L1894" s="240">
        <v>0</v>
      </c>
      <c r="M1894" s="240">
        <v>4.3999999999999997E-2</v>
      </c>
      <c r="N1894" s="240">
        <v>2.9649999999999999</v>
      </c>
      <c r="O1894" s="240">
        <v>9.4849999999999994</v>
      </c>
      <c r="P1894" s="240">
        <v>28.216000000000001</v>
      </c>
      <c r="Q1894" s="240">
        <v>10.058999999999999</v>
      </c>
      <c r="R1894" s="240">
        <v>14.131</v>
      </c>
      <c r="S1894" s="240">
        <v>11.304</v>
      </c>
      <c r="T1894" s="240">
        <v>2.359</v>
      </c>
      <c r="U1894" s="240">
        <v>0.69899999999999995</v>
      </c>
      <c r="V1894" s="240">
        <v>0.26700000000000002</v>
      </c>
      <c r="W1894" s="240">
        <v>0</v>
      </c>
      <c r="X1894" s="240">
        <v>0</v>
      </c>
      <c r="Y1894" s="240">
        <v>0</v>
      </c>
      <c r="Z1894" s="240">
        <v>0</v>
      </c>
      <c r="AA1894" s="248">
        <v>0</v>
      </c>
      <c r="AB1894" s="93"/>
    </row>
    <row r="1895" spans="1:28" ht="19.5" customHeight="1" x14ac:dyDescent="0.15">
      <c r="A1895" s="194"/>
      <c r="B1895" s="198"/>
      <c r="C1895" s="198"/>
      <c r="D1895" s="189" t="s">
        <v>164</v>
      </c>
      <c r="E1895" s="189" t="s">
        <v>184</v>
      </c>
      <c r="F1895" s="240">
        <v>28.95</v>
      </c>
      <c r="G1895" s="240">
        <v>0</v>
      </c>
      <c r="H1895" s="240">
        <v>0</v>
      </c>
      <c r="I1895" s="240">
        <v>0</v>
      </c>
      <c r="J1895" s="240">
        <v>0</v>
      </c>
      <c r="K1895" s="240">
        <v>0</v>
      </c>
      <c r="L1895" s="240">
        <v>0</v>
      </c>
      <c r="M1895" s="240">
        <v>0</v>
      </c>
      <c r="N1895" s="240">
        <v>0</v>
      </c>
      <c r="O1895" s="240">
        <v>0</v>
      </c>
      <c r="P1895" s="240">
        <v>28.95</v>
      </c>
      <c r="Q1895" s="240">
        <v>0</v>
      </c>
      <c r="R1895" s="240">
        <v>0</v>
      </c>
      <c r="S1895" s="240">
        <v>0</v>
      </c>
      <c r="T1895" s="240">
        <v>0</v>
      </c>
      <c r="U1895" s="240">
        <v>0</v>
      </c>
      <c r="V1895" s="240">
        <v>0</v>
      </c>
      <c r="W1895" s="240">
        <v>0</v>
      </c>
      <c r="X1895" s="240">
        <v>0</v>
      </c>
      <c r="Y1895" s="240">
        <v>0</v>
      </c>
      <c r="Z1895" s="240">
        <v>0</v>
      </c>
      <c r="AA1895" s="248">
        <v>0</v>
      </c>
      <c r="AB1895" s="93"/>
    </row>
    <row r="1896" spans="1:28" ht="19.5" customHeight="1" x14ac:dyDescent="0.15">
      <c r="A1896" s="194" t="s">
        <v>227</v>
      </c>
      <c r="B1896" s="198"/>
      <c r="C1896" s="198"/>
      <c r="D1896" s="198"/>
      <c r="E1896" s="189" t="s">
        <v>150</v>
      </c>
      <c r="F1896" s="240">
        <v>3.8210000000000002</v>
      </c>
      <c r="G1896" s="240">
        <v>0</v>
      </c>
      <c r="H1896" s="240">
        <v>0</v>
      </c>
      <c r="I1896" s="240">
        <v>0</v>
      </c>
      <c r="J1896" s="240">
        <v>0</v>
      </c>
      <c r="K1896" s="240">
        <v>0</v>
      </c>
      <c r="L1896" s="240">
        <v>0</v>
      </c>
      <c r="M1896" s="240">
        <v>0</v>
      </c>
      <c r="N1896" s="240">
        <v>0</v>
      </c>
      <c r="O1896" s="240">
        <v>0</v>
      </c>
      <c r="P1896" s="240">
        <v>3.8210000000000002</v>
      </c>
      <c r="Q1896" s="240">
        <v>0</v>
      </c>
      <c r="R1896" s="240">
        <v>0</v>
      </c>
      <c r="S1896" s="240">
        <v>0</v>
      </c>
      <c r="T1896" s="240">
        <v>0</v>
      </c>
      <c r="U1896" s="240">
        <v>0</v>
      </c>
      <c r="V1896" s="240">
        <v>0</v>
      </c>
      <c r="W1896" s="240">
        <v>0</v>
      </c>
      <c r="X1896" s="240">
        <v>0</v>
      </c>
      <c r="Y1896" s="240">
        <v>0</v>
      </c>
      <c r="Z1896" s="240">
        <v>0</v>
      </c>
      <c r="AA1896" s="248">
        <v>0</v>
      </c>
      <c r="AB1896" s="93"/>
    </row>
    <row r="1897" spans="1:28" ht="19.5" customHeight="1" x14ac:dyDescent="0.15">
      <c r="A1897" s="194"/>
      <c r="B1897" s="197"/>
      <c r="C1897" s="193" t="s">
        <v>165</v>
      </c>
      <c r="D1897" s="188"/>
      <c r="E1897" s="189" t="s">
        <v>184</v>
      </c>
      <c r="F1897" s="240">
        <v>29.15</v>
      </c>
      <c r="G1897" s="240">
        <v>0</v>
      </c>
      <c r="H1897" s="240">
        <v>1.29</v>
      </c>
      <c r="I1897" s="240">
        <v>0.19</v>
      </c>
      <c r="J1897" s="240">
        <v>1.7</v>
      </c>
      <c r="K1897" s="240">
        <v>1.48</v>
      </c>
      <c r="L1897" s="240">
        <v>0.2</v>
      </c>
      <c r="M1897" s="240">
        <v>2.19</v>
      </c>
      <c r="N1897" s="240">
        <v>0.56000000000000005</v>
      </c>
      <c r="O1897" s="240">
        <v>4.71</v>
      </c>
      <c r="P1897" s="240">
        <v>11.54</v>
      </c>
      <c r="Q1897" s="240">
        <v>1.06</v>
      </c>
      <c r="R1897" s="240">
        <v>0</v>
      </c>
      <c r="S1897" s="240">
        <v>0.06</v>
      </c>
      <c r="T1897" s="240">
        <v>0.95</v>
      </c>
      <c r="U1897" s="240">
        <v>0.4</v>
      </c>
      <c r="V1897" s="240">
        <v>2.82</v>
      </c>
      <c r="W1897" s="240">
        <v>0</v>
      </c>
      <c r="X1897" s="240">
        <v>0</v>
      </c>
      <c r="Y1897" s="240">
        <v>0</v>
      </c>
      <c r="Z1897" s="240">
        <v>0</v>
      </c>
      <c r="AA1897" s="248">
        <v>0</v>
      </c>
      <c r="AB1897" s="93"/>
    </row>
    <row r="1898" spans="1:28" ht="19.5" customHeight="1" x14ac:dyDescent="0.15">
      <c r="A1898" s="194"/>
      <c r="B1898" s="197"/>
      <c r="C1898" s="197"/>
      <c r="D1898" s="191"/>
      <c r="E1898" s="189" t="s">
        <v>150</v>
      </c>
      <c r="F1898" s="240">
        <v>4.5919999999999996</v>
      </c>
      <c r="G1898" s="240">
        <v>0</v>
      </c>
      <c r="H1898" s="240">
        <v>1.2999999999999999E-2</v>
      </c>
      <c r="I1898" s="240">
        <v>5.0000000000000001E-3</v>
      </c>
      <c r="J1898" s="240">
        <v>0.113</v>
      </c>
      <c r="K1898" s="240">
        <v>0.123</v>
      </c>
      <c r="L1898" s="240">
        <v>1.7999999999999999E-2</v>
      </c>
      <c r="M1898" s="240">
        <v>0.316</v>
      </c>
      <c r="N1898" s="240">
        <v>0.111</v>
      </c>
      <c r="O1898" s="240">
        <v>0.71399999999999997</v>
      </c>
      <c r="P1898" s="240">
        <v>2.3919999999999999</v>
      </c>
      <c r="Q1898" s="240">
        <v>0.28599999999999998</v>
      </c>
      <c r="R1898" s="240">
        <v>0</v>
      </c>
      <c r="S1898" s="240">
        <v>6.0000000000000001E-3</v>
      </c>
      <c r="T1898" s="240">
        <v>0.13900000000000001</v>
      </c>
      <c r="U1898" s="240">
        <v>5.8999999999999997E-2</v>
      </c>
      <c r="V1898" s="240">
        <v>0.29699999999999999</v>
      </c>
      <c r="W1898" s="240">
        <v>0</v>
      </c>
      <c r="X1898" s="240">
        <v>0</v>
      </c>
      <c r="Y1898" s="240">
        <v>0</v>
      </c>
      <c r="Z1898" s="240">
        <v>0</v>
      </c>
      <c r="AA1898" s="248">
        <v>0</v>
      </c>
      <c r="AB1898" s="93"/>
    </row>
    <row r="1899" spans="1:28" ht="19.5" customHeight="1" x14ac:dyDescent="0.15">
      <c r="A1899" s="194"/>
      <c r="B1899" s="196"/>
      <c r="C1899" s="193" t="s">
        <v>152</v>
      </c>
      <c r="D1899" s="188"/>
      <c r="E1899" s="189" t="s">
        <v>184</v>
      </c>
      <c r="F1899" s="240">
        <v>3411.67</v>
      </c>
      <c r="G1899" s="240">
        <v>3.07</v>
      </c>
      <c r="H1899" s="240">
        <v>29.39</v>
      </c>
      <c r="I1899" s="240">
        <v>1.05</v>
      </c>
      <c r="J1899" s="240">
        <v>7.18</v>
      </c>
      <c r="K1899" s="240">
        <v>1.53</v>
      </c>
      <c r="L1899" s="240">
        <v>5.05</v>
      </c>
      <c r="M1899" s="240">
        <v>62.73</v>
      </c>
      <c r="N1899" s="240">
        <v>48.87</v>
      </c>
      <c r="O1899" s="240">
        <v>7.13</v>
      </c>
      <c r="P1899" s="240">
        <v>24.25</v>
      </c>
      <c r="Q1899" s="240">
        <v>264.35000000000002</v>
      </c>
      <c r="R1899" s="240">
        <v>226.37</v>
      </c>
      <c r="S1899" s="240">
        <v>436.35</v>
      </c>
      <c r="T1899" s="240">
        <v>1083.4000000000001</v>
      </c>
      <c r="U1899" s="240">
        <v>754.95</v>
      </c>
      <c r="V1899" s="240">
        <v>333.55</v>
      </c>
      <c r="W1899" s="240">
        <v>63.78</v>
      </c>
      <c r="X1899" s="240">
        <v>0.78</v>
      </c>
      <c r="Y1899" s="240">
        <v>0</v>
      </c>
      <c r="Z1899" s="240">
        <v>3.46</v>
      </c>
      <c r="AA1899" s="248">
        <v>54.43</v>
      </c>
      <c r="AB1899" s="93"/>
    </row>
    <row r="1900" spans="1:28" ht="19.5" customHeight="1" x14ac:dyDescent="0.15">
      <c r="A1900" s="194"/>
      <c r="B1900" s="197"/>
      <c r="C1900" s="197"/>
      <c r="D1900" s="191"/>
      <c r="E1900" s="189" t="s">
        <v>150</v>
      </c>
      <c r="F1900" s="240">
        <v>497.89800000000099</v>
      </c>
      <c r="G1900" s="240">
        <v>0</v>
      </c>
      <c r="H1900" s="240">
        <v>0.29399999999999998</v>
      </c>
      <c r="I1900" s="240">
        <v>2.5999999999999999E-2</v>
      </c>
      <c r="J1900" s="240">
        <v>0.34499999999999997</v>
      </c>
      <c r="K1900" s="240">
        <v>0.14399999999999999</v>
      </c>
      <c r="L1900" s="240">
        <v>0.45500000000000002</v>
      </c>
      <c r="M1900" s="240">
        <v>6.2729999999999997</v>
      </c>
      <c r="N1900" s="240">
        <v>5.38</v>
      </c>
      <c r="O1900" s="240">
        <v>0.92800000000000005</v>
      </c>
      <c r="P1900" s="240">
        <v>3.157</v>
      </c>
      <c r="Q1900" s="240">
        <v>37.087000000000003</v>
      </c>
      <c r="R1900" s="240">
        <v>34.607999999999997</v>
      </c>
      <c r="S1900" s="240">
        <v>65.370999999999995</v>
      </c>
      <c r="T1900" s="240">
        <v>160.262</v>
      </c>
      <c r="U1900" s="240">
        <v>111.985</v>
      </c>
      <c r="V1900" s="240">
        <v>52.059999999999903</v>
      </c>
      <c r="W1900" s="240">
        <v>10.108000000000001</v>
      </c>
      <c r="X1900" s="240">
        <v>0.18</v>
      </c>
      <c r="Y1900" s="240">
        <v>0</v>
      </c>
      <c r="Z1900" s="240">
        <v>0.9</v>
      </c>
      <c r="AA1900" s="248">
        <v>8.3350000000000009</v>
      </c>
      <c r="AB1900" s="93"/>
    </row>
    <row r="1901" spans="1:28" ht="19.5" customHeight="1" x14ac:dyDescent="0.15">
      <c r="A1901" s="194"/>
      <c r="B1901" s="198" t="s">
        <v>94</v>
      </c>
      <c r="C1901" s="189"/>
      <c r="D1901" s="189" t="s">
        <v>153</v>
      </c>
      <c r="E1901" s="189" t="s">
        <v>184</v>
      </c>
      <c r="F1901" s="240">
        <v>116.02</v>
      </c>
      <c r="G1901" s="240">
        <v>0</v>
      </c>
      <c r="H1901" s="240">
        <v>0</v>
      </c>
      <c r="I1901" s="240">
        <v>0</v>
      </c>
      <c r="J1901" s="240">
        <v>0.46</v>
      </c>
      <c r="K1901" s="240">
        <v>1.22</v>
      </c>
      <c r="L1901" s="240">
        <v>0</v>
      </c>
      <c r="M1901" s="240">
        <v>0</v>
      </c>
      <c r="N1901" s="240">
        <v>0</v>
      </c>
      <c r="O1901" s="240">
        <v>1.19</v>
      </c>
      <c r="P1901" s="240">
        <v>0</v>
      </c>
      <c r="Q1901" s="240">
        <v>0.98</v>
      </c>
      <c r="R1901" s="240">
        <v>20.98</v>
      </c>
      <c r="S1901" s="240">
        <v>22.03</v>
      </c>
      <c r="T1901" s="240">
        <v>19.86</v>
      </c>
      <c r="U1901" s="240">
        <v>8.94</v>
      </c>
      <c r="V1901" s="240">
        <v>26.9</v>
      </c>
      <c r="W1901" s="240">
        <v>6.47</v>
      </c>
      <c r="X1901" s="240">
        <v>0.57999999999999996</v>
      </c>
      <c r="Y1901" s="240">
        <v>0</v>
      </c>
      <c r="Z1901" s="240">
        <v>3.46</v>
      </c>
      <c r="AA1901" s="252">
        <v>2.95</v>
      </c>
      <c r="AB1901" s="93"/>
    </row>
    <row r="1902" spans="1:28" ht="19.5" customHeight="1" x14ac:dyDescent="0.15">
      <c r="A1902" s="194"/>
      <c r="B1902" s="198"/>
      <c r="C1902" s="198" t="s">
        <v>10</v>
      </c>
      <c r="D1902" s="198"/>
      <c r="E1902" s="189" t="s">
        <v>150</v>
      </c>
      <c r="F1902" s="240">
        <v>28.451000000000001</v>
      </c>
      <c r="G1902" s="240">
        <v>0</v>
      </c>
      <c r="H1902" s="240">
        <v>0</v>
      </c>
      <c r="I1902" s="240">
        <v>0</v>
      </c>
      <c r="J1902" s="240">
        <v>5.0000000000000001E-3</v>
      </c>
      <c r="K1902" s="240">
        <v>0.122</v>
      </c>
      <c r="L1902" s="240">
        <v>0</v>
      </c>
      <c r="M1902" s="240">
        <v>0</v>
      </c>
      <c r="N1902" s="240">
        <v>0</v>
      </c>
      <c r="O1902" s="240">
        <v>0.215</v>
      </c>
      <c r="P1902" s="240">
        <v>0</v>
      </c>
      <c r="Q1902" s="240">
        <v>0.216</v>
      </c>
      <c r="R1902" s="240">
        <v>4.8230000000000004</v>
      </c>
      <c r="S1902" s="240">
        <v>5.2779999999999996</v>
      </c>
      <c r="T1902" s="240">
        <v>4.9749999999999996</v>
      </c>
      <c r="U1902" s="240">
        <v>2.3220000000000001</v>
      </c>
      <c r="V1902" s="240">
        <v>6.9969999999999999</v>
      </c>
      <c r="W1902" s="240">
        <v>1.68</v>
      </c>
      <c r="X1902" s="240">
        <v>0.151</v>
      </c>
      <c r="Y1902" s="240">
        <v>0</v>
      </c>
      <c r="Z1902" s="240">
        <v>0.9</v>
      </c>
      <c r="AA1902" s="248">
        <v>0.76700000000000002</v>
      </c>
      <c r="AB1902" s="93"/>
    </row>
    <row r="1903" spans="1:28" ht="19.5" customHeight="1" x14ac:dyDescent="0.15">
      <c r="A1903" s="194"/>
      <c r="B1903" s="198"/>
      <c r="C1903" s="198"/>
      <c r="D1903" s="189" t="s">
        <v>157</v>
      </c>
      <c r="E1903" s="189" t="s">
        <v>184</v>
      </c>
      <c r="F1903" s="240">
        <v>70.22</v>
      </c>
      <c r="G1903" s="240">
        <v>0</v>
      </c>
      <c r="H1903" s="240">
        <v>0</v>
      </c>
      <c r="I1903" s="240">
        <v>0</v>
      </c>
      <c r="J1903" s="240">
        <v>0</v>
      </c>
      <c r="K1903" s="240">
        <v>1.22</v>
      </c>
      <c r="L1903" s="240">
        <v>0</v>
      </c>
      <c r="M1903" s="240">
        <v>0</v>
      </c>
      <c r="N1903" s="240">
        <v>0</v>
      </c>
      <c r="O1903" s="240">
        <v>1.19</v>
      </c>
      <c r="P1903" s="240">
        <v>0</v>
      </c>
      <c r="Q1903" s="240">
        <v>0.71</v>
      </c>
      <c r="R1903" s="240">
        <v>10.55</v>
      </c>
      <c r="S1903" s="240">
        <v>8.41</v>
      </c>
      <c r="T1903" s="240">
        <v>10.130000000000001</v>
      </c>
      <c r="U1903" s="240">
        <v>7.75</v>
      </c>
      <c r="V1903" s="240">
        <v>16.8</v>
      </c>
      <c r="W1903" s="240">
        <v>6.47</v>
      </c>
      <c r="X1903" s="240">
        <v>0.57999999999999996</v>
      </c>
      <c r="Y1903" s="240">
        <v>0</v>
      </c>
      <c r="Z1903" s="240">
        <v>3.46</v>
      </c>
      <c r="AA1903" s="248">
        <v>2.95</v>
      </c>
      <c r="AB1903" s="93"/>
    </row>
    <row r="1904" spans="1:28" ht="19.5" customHeight="1" x14ac:dyDescent="0.15">
      <c r="A1904" s="194"/>
      <c r="B1904" s="198"/>
      <c r="C1904" s="198"/>
      <c r="D1904" s="198"/>
      <c r="E1904" s="189" t="s">
        <v>150</v>
      </c>
      <c r="F1904" s="240">
        <v>17.361000000000001</v>
      </c>
      <c r="G1904" s="240">
        <v>0</v>
      </c>
      <c r="H1904" s="240">
        <v>0</v>
      </c>
      <c r="I1904" s="240">
        <v>0</v>
      </c>
      <c r="J1904" s="240">
        <v>0</v>
      </c>
      <c r="K1904" s="240">
        <v>0.122</v>
      </c>
      <c r="L1904" s="240">
        <v>0</v>
      </c>
      <c r="M1904" s="240">
        <v>0</v>
      </c>
      <c r="N1904" s="240">
        <v>0</v>
      </c>
      <c r="O1904" s="240">
        <v>0.215</v>
      </c>
      <c r="P1904" s="240">
        <v>0</v>
      </c>
      <c r="Q1904" s="240">
        <v>0.156</v>
      </c>
      <c r="R1904" s="240">
        <v>2.4289999999999998</v>
      </c>
      <c r="S1904" s="240">
        <v>2.016</v>
      </c>
      <c r="T1904" s="240">
        <v>2.54</v>
      </c>
      <c r="U1904" s="240">
        <v>2.0139999999999998</v>
      </c>
      <c r="V1904" s="240">
        <v>4.3710000000000004</v>
      </c>
      <c r="W1904" s="240">
        <v>1.68</v>
      </c>
      <c r="X1904" s="240">
        <v>0.151</v>
      </c>
      <c r="Y1904" s="240">
        <v>0</v>
      </c>
      <c r="Z1904" s="240">
        <v>0.9</v>
      </c>
      <c r="AA1904" s="248">
        <v>0.76700000000000002</v>
      </c>
      <c r="AB1904" s="93"/>
    </row>
    <row r="1905" spans="1:28" ht="19.5" customHeight="1" x14ac:dyDescent="0.15">
      <c r="A1905" s="194"/>
      <c r="B1905" s="198" t="s">
        <v>65</v>
      </c>
      <c r="C1905" s="198" t="s">
        <v>159</v>
      </c>
      <c r="D1905" s="189" t="s">
        <v>160</v>
      </c>
      <c r="E1905" s="189" t="s">
        <v>184</v>
      </c>
      <c r="F1905" s="240">
        <v>45.34</v>
      </c>
      <c r="G1905" s="240">
        <v>0</v>
      </c>
      <c r="H1905" s="240">
        <v>0</v>
      </c>
      <c r="I1905" s="240">
        <v>0</v>
      </c>
      <c r="J1905" s="240">
        <v>0</v>
      </c>
      <c r="K1905" s="240">
        <v>0</v>
      </c>
      <c r="L1905" s="240">
        <v>0</v>
      </c>
      <c r="M1905" s="240">
        <v>0</v>
      </c>
      <c r="N1905" s="240">
        <v>0</v>
      </c>
      <c r="O1905" s="240">
        <v>0</v>
      </c>
      <c r="P1905" s="240">
        <v>0</v>
      </c>
      <c r="Q1905" s="240">
        <v>0.27</v>
      </c>
      <c r="R1905" s="240">
        <v>10.43</v>
      </c>
      <c r="S1905" s="240">
        <v>13.62</v>
      </c>
      <c r="T1905" s="240">
        <v>9.73</v>
      </c>
      <c r="U1905" s="240">
        <v>1.19</v>
      </c>
      <c r="V1905" s="240">
        <v>10.1</v>
      </c>
      <c r="W1905" s="240">
        <v>0</v>
      </c>
      <c r="X1905" s="240">
        <v>0</v>
      </c>
      <c r="Y1905" s="240">
        <v>0</v>
      </c>
      <c r="Z1905" s="240">
        <v>0</v>
      </c>
      <c r="AA1905" s="248">
        <v>0</v>
      </c>
      <c r="AB1905" s="93"/>
    </row>
    <row r="1906" spans="1:28" ht="19.5" customHeight="1" x14ac:dyDescent="0.15">
      <c r="A1906" s="194"/>
      <c r="B1906" s="198"/>
      <c r="C1906" s="198"/>
      <c r="D1906" s="198"/>
      <c r="E1906" s="189" t="s">
        <v>150</v>
      </c>
      <c r="F1906" s="240">
        <v>11.085000000000001</v>
      </c>
      <c r="G1906" s="240">
        <v>0</v>
      </c>
      <c r="H1906" s="240">
        <v>0</v>
      </c>
      <c r="I1906" s="240">
        <v>0</v>
      </c>
      <c r="J1906" s="240">
        <v>0</v>
      </c>
      <c r="K1906" s="240">
        <v>0</v>
      </c>
      <c r="L1906" s="240">
        <v>0</v>
      </c>
      <c r="M1906" s="240">
        <v>0</v>
      </c>
      <c r="N1906" s="240">
        <v>0</v>
      </c>
      <c r="O1906" s="240">
        <v>0</v>
      </c>
      <c r="P1906" s="240">
        <v>0</v>
      </c>
      <c r="Q1906" s="240">
        <v>0.06</v>
      </c>
      <c r="R1906" s="240">
        <v>2.3940000000000001</v>
      </c>
      <c r="S1906" s="240">
        <v>3.262</v>
      </c>
      <c r="T1906" s="240">
        <v>2.4350000000000001</v>
      </c>
      <c r="U1906" s="240">
        <v>0.308</v>
      </c>
      <c r="V1906" s="240">
        <v>2.6259999999999999</v>
      </c>
      <c r="W1906" s="240">
        <v>0</v>
      </c>
      <c r="X1906" s="240">
        <v>0</v>
      </c>
      <c r="Y1906" s="240">
        <v>0</v>
      </c>
      <c r="Z1906" s="240">
        <v>0</v>
      </c>
      <c r="AA1906" s="248">
        <v>0</v>
      </c>
      <c r="AB1906" s="93"/>
    </row>
    <row r="1907" spans="1:28" ht="19.5" customHeight="1" x14ac:dyDescent="0.15">
      <c r="A1907" s="194" t="s">
        <v>85</v>
      </c>
      <c r="B1907" s="198"/>
      <c r="C1907" s="198"/>
      <c r="D1907" s="189" t="s">
        <v>166</v>
      </c>
      <c r="E1907" s="189" t="s">
        <v>184</v>
      </c>
      <c r="F1907" s="240">
        <v>0.46</v>
      </c>
      <c r="G1907" s="240">
        <v>0</v>
      </c>
      <c r="H1907" s="240">
        <v>0</v>
      </c>
      <c r="I1907" s="240">
        <v>0</v>
      </c>
      <c r="J1907" s="240">
        <v>0.46</v>
      </c>
      <c r="K1907" s="240">
        <v>0</v>
      </c>
      <c r="L1907" s="240">
        <v>0</v>
      </c>
      <c r="M1907" s="240">
        <v>0</v>
      </c>
      <c r="N1907" s="240">
        <v>0</v>
      </c>
      <c r="O1907" s="240">
        <v>0</v>
      </c>
      <c r="P1907" s="240">
        <v>0</v>
      </c>
      <c r="Q1907" s="240">
        <v>0</v>
      </c>
      <c r="R1907" s="240">
        <v>0</v>
      </c>
      <c r="S1907" s="240">
        <v>0</v>
      </c>
      <c r="T1907" s="240">
        <v>0</v>
      </c>
      <c r="U1907" s="240">
        <v>0</v>
      </c>
      <c r="V1907" s="240">
        <v>0</v>
      </c>
      <c r="W1907" s="240">
        <v>0</v>
      </c>
      <c r="X1907" s="240">
        <v>0</v>
      </c>
      <c r="Y1907" s="240">
        <v>0</v>
      </c>
      <c r="Z1907" s="240">
        <v>0</v>
      </c>
      <c r="AA1907" s="248">
        <v>0</v>
      </c>
      <c r="AB1907" s="93"/>
    </row>
    <row r="1908" spans="1:28" ht="19.5" customHeight="1" x14ac:dyDescent="0.15">
      <c r="A1908" s="194"/>
      <c r="B1908" s="198"/>
      <c r="C1908" s="198" t="s">
        <v>162</v>
      </c>
      <c r="D1908" s="198"/>
      <c r="E1908" s="189" t="s">
        <v>150</v>
      </c>
      <c r="F1908" s="240">
        <v>5.0000000000000001E-3</v>
      </c>
      <c r="G1908" s="240">
        <v>0</v>
      </c>
      <c r="H1908" s="240">
        <v>0</v>
      </c>
      <c r="I1908" s="240">
        <v>0</v>
      </c>
      <c r="J1908" s="240">
        <v>5.0000000000000001E-3</v>
      </c>
      <c r="K1908" s="240">
        <v>0</v>
      </c>
      <c r="L1908" s="240">
        <v>0</v>
      </c>
      <c r="M1908" s="240">
        <v>0</v>
      </c>
      <c r="N1908" s="240">
        <v>0</v>
      </c>
      <c r="O1908" s="240">
        <v>0</v>
      </c>
      <c r="P1908" s="240">
        <v>0</v>
      </c>
      <c r="Q1908" s="240">
        <v>0</v>
      </c>
      <c r="R1908" s="240">
        <v>0</v>
      </c>
      <c r="S1908" s="240">
        <v>0</v>
      </c>
      <c r="T1908" s="240">
        <v>0</v>
      </c>
      <c r="U1908" s="240">
        <v>0</v>
      </c>
      <c r="V1908" s="240">
        <v>0</v>
      </c>
      <c r="W1908" s="240">
        <v>0</v>
      </c>
      <c r="X1908" s="240">
        <v>0</v>
      </c>
      <c r="Y1908" s="240">
        <v>0</v>
      </c>
      <c r="Z1908" s="240">
        <v>0</v>
      </c>
      <c r="AA1908" s="248">
        <v>0</v>
      </c>
      <c r="AB1908" s="93"/>
    </row>
    <row r="1909" spans="1:28" ht="19.5" customHeight="1" x14ac:dyDescent="0.15">
      <c r="A1909" s="194"/>
      <c r="B1909" s="198" t="s">
        <v>20</v>
      </c>
      <c r="C1909" s="198"/>
      <c r="D1909" s="189" t="s">
        <v>164</v>
      </c>
      <c r="E1909" s="189" t="s">
        <v>184</v>
      </c>
      <c r="F1909" s="240">
        <v>0</v>
      </c>
      <c r="G1909" s="240">
        <v>0</v>
      </c>
      <c r="H1909" s="240">
        <v>0</v>
      </c>
      <c r="I1909" s="240">
        <v>0</v>
      </c>
      <c r="J1909" s="240">
        <v>0</v>
      </c>
      <c r="K1909" s="240">
        <v>0</v>
      </c>
      <c r="L1909" s="240">
        <v>0</v>
      </c>
      <c r="M1909" s="240">
        <v>0</v>
      </c>
      <c r="N1909" s="240">
        <v>0</v>
      </c>
      <c r="O1909" s="240">
        <v>0</v>
      </c>
      <c r="P1909" s="240">
        <v>0</v>
      </c>
      <c r="Q1909" s="240">
        <v>0</v>
      </c>
      <c r="R1909" s="240">
        <v>0</v>
      </c>
      <c r="S1909" s="240">
        <v>0</v>
      </c>
      <c r="T1909" s="240">
        <v>0</v>
      </c>
      <c r="U1909" s="240">
        <v>0</v>
      </c>
      <c r="V1909" s="240">
        <v>0</v>
      </c>
      <c r="W1909" s="240">
        <v>0</v>
      </c>
      <c r="X1909" s="240">
        <v>0</v>
      </c>
      <c r="Y1909" s="240">
        <v>0</v>
      </c>
      <c r="Z1909" s="240">
        <v>0</v>
      </c>
      <c r="AA1909" s="248">
        <v>0</v>
      </c>
      <c r="AB1909" s="93"/>
    </row>
    <row r="1910" spans="1:28" ht="19.5" customHeight="1" x14ac:dyDescent="0.15">
      <c r="A1910" s="194"/>
      <c r="B1910" s="198"/>
      <c r="C1910" s="198"/>
      <c r="D1910" s="198"/>
      <c r="E1910" s="189" t="s">
        <v>150</v>
      </c>
      <c r="F1910" s="240">
        <v>0</v>
      </c>
      <c r="G1910" s="240">
        <v>0</v>
      </c>
      <c r="H1910" s="240">
        <v>0</v>
      </c>
      <c r="I1910" s="240">
        <v>0</v>
      </c>
      <c r="J1910" s="240">
        <v>0</v>
      </c>
      <c r="K1910" s="240">
        <v>0</v>
      </c>
      <c r="L1910" s="240">
        <v>0</v>
      </c>
      <c r="M1910" s="240">
        <v>0</v>
      </c>
      <c r="N1910" s="240">
        <v>0</v>
      </c>
      <c r="O1910" s="240">
        <v>0</v>
      </c>
      <c r="P1910" s="240">
        <v>0</v>
      </c>
      <c r="Q1910" s="240">
        <v>0</v>
      </c>
      <c r="R1910" s="240">
        <v>0</v>
      </c>
      <c r="S1910" s="240">
        <v>0</v>
      </c>
      <c r="T1910" s="240">
        <v>0</v>
      </c>
      <c r="U1910" s="240">
        <v>0</v>
      </c>
      <c r="V1910" s="240">
        <v>0</v>
      </c>
      <c r="W1910" s="240">
        <v>0</v>
      </c>
      <c r="X1910" s="240">
        <v>0</v>
      </c>
      <c r="Y1910" s="240">
        <v>0</v>
      </c>
      <c r="Z1910" s="240">
        <v>0</v>
      </c>
      <c r="AA1910" s="248">
        <v>0</v>
      </c>
      <c r="AB1910" s="93"/>
    </row>
    <row r="1911" spans="1:28" ht="19.5" customHeight="1" x14ac:dyDescent="0.15">
      <c r="A1911" s="194"/>
      <c r="B1911" s="197"/>
      <c r="C1911" s="193" t="s">
        <v>165</v>
      </c>
      <c r="D1911" s="188"/>
      <c r="E1911" s="189" t="s">
        <v>184</v>
      </c>
      <c r="F1911" s="240">
        <v>3295.65</v>
      </c>
      <c r="G1911" s="240">
        <v>3.07</v>
      </c>
      <c r="H1911" s="240">
        <v>29.39</v>
      </c>
      <c r="I1911" s="240">
        <v>1.05</v>
      </c>
      <c r="J1911" s="240">
        <v>6.72</v>
      </c>
      <c r="K1911" s="240">
        <v>0.31</v>
      </c>
      <c r="L1911" s="240">
        <v>5.05</v>
      </c>
      <c r="M1911" s="240">
        <v>62.73</v>
      </c>
      <c r="N1911" s="240">
        <v>48.87</v>
      </c>
      <c r="O1911" s="240">
        <v>5.94</v>
      </c>
      <c r="P1911" s="240">
        <v>24.25</v>
      </c>
      <c r="Q1911" s="240">
        <v>263.37</v>
      </c>
      <c r="R1911" s="240">
        <v>205.39</v>
      </c>
      <c r="S1911" s="240">
        <v>414.32</v>
      </c>
      <c r="T1911" s="240">
        <v>1063.54</v>
      </c>
      <c r="U1911" s="240">
        <v>746.01</v>
      </c>
      <c r="V1911" s="240">
        <v>306.64999999999998</v>
      </c>
      <c r="W1911" s="240">
        <v>57.31</v>
      </c>
      <c r="X1911" s="240">
        <v>0.2</v>
      </c>
      <c r="Y1911" s="240">
        <v>0</v>
      </c>
      <c r="Z1911" s="240">
        <v>0</v>
      </c>
      <c r="AA1911" s="248">
        <v>51.48</v>
      </c>
      <c r="AB1911" s="93"/>
    </row>
    <row r="1912" spans="1:28" ht="19.5" customHeight="1" thickBot="1" x14ac:dyDescent="0.2">
      <c r="A1912" s="199"/>
      <c r="B1912" s="200"/>
      <c r="C1912" s="200"/>
      <c r="D1912" s="201"/>
      <c r="E1912" s="202" t="s">
        <v>150</v>
      </c>
      <c r="F1912" s="240">
        <v>469.44700000000103</v>
      </c>
      <c r="G1912" s="251">
        <v>0</v>
      </c>
      <c r="H1912" s="250">
        <v>0.29399999999999998</v>
      </c>
      <c r="I1912" s="250">
        <v>2.5999999999999999E-2</v>
      </c>
      <c r="J1912" s="250">
        <v>0.34</v>
      </c>
      <c r="K1912" s="250">
        <v>2.1999999999999999E-2</v>
      </c>
      <c r="L1912" s="250">
        <v>0.45500000000000002</v>
      </c>
      <c r="M1912" s="250">
        <v>6.2729999999999997</v>
      </c>
      <c r="N1912" s="250">
        <v>5.38</v>
      </c>
      <c r="O1912" s="250">
        <v>0.71299999999999997</v>
      </c>
      <c r="P1912" s="250">
        <v>3.157</v>
      </c>
      <c r="Q1912" s="250">
        <v>36.871000000000002</v>
      </c>
      <c r="R1912" s="250">
        <v>29.785</v>
      </c>
      <c r="S1912" s="250">
        <v>60.093000000000004</v>
      </c>
      <c r="T1912" s="250">
        <v>155.28700000000001</v>
      </c>
      <c r="U1912" s="250">
        <v>109.663</v>
      </c>
      <c r="V1912" s="250">
        <v>45.062999999999903</v>
      </c>
      <c r="W1912" s="250">
        <v>8.4280000000000008</v>
      </c>
      <c r="X1912" s="250">
        <v>2.9000000000000001E-2</v>
      </c>
      <c r="Y1912" s="250">
        <v>0</v>
      </c>
      <c r="Z1912" s="250">
        <v>0</v>
      </c>
      <c r="AA1912" s="249">
        <v>7.5679999999999996</v>
      </c>
      <c r="AB1912" s="93"/>
    </row>
    <row r="1913" spans="1:28" ht="19.5" customHeight="1" x14ac:dyDescent="0.15">
      <c r="A1913" s="391" t="s">
        <v>119</v>
      </c>
      <c r="B1913" s="394" t="s">
        <v>120</v>
      </c>
      <c r="C1913" s="395"/>
      <c r="D1913" s="396"/>
      <c r="E1913" s="198" t="s">
        <v>184</v>
      </c>
      <c r="F1913" s="248">
        <v>69.34</v>
      </c>
    </row>
    <row r="1914" spans="1:28" ht="19.5" customHeight="1" x14ac:dyDescent="0.15">
      <c r="A1914" s="392"/>
      <c r="B1914" s="397" t="s">
        <v>206</v>
      </c>
      <c r="C1914" s="398"/>
      <c r="D1914" s="399"/>
      <c r="E1914" s="189" t="s">
        <v>184</v>
      </c>
      <c r="F1914" s="248">
        <v>65.88</v>
      </c>
    </row>
    <row r="1915" spans="1:28" ht="19.5" customHeight="1" x14ac:dyDescent="0.15">
      <c r="A1915" s="393"/>
      <c r="B1915" s="397" t="s">
        <v>207</v>
      </c>
      <c r="C1915" s="398"/>
      <c r="D1915" s="399"/>
      <c r="E1915" s="189" t="s">
        <v>184</v>
      </c>
      <c r="F1915" s="248">
        <v>3.46</v>
      </c>
    </row>
    <row r="1916" spans="1:28" ht="19.5" customHeight="1" thickBot="1" x14ac:dyDescent="0.2">
      <c r="A1916" s="400" t="s">
        <v>205</v>
      </c>
      <c r="B1916" s="401"/>
      <c r="C1916" s="401"/>
      <c r="D1916" s="402"/>
      <c r="E1916" s="203" t="s">
        <v>184</v>
      </c>
      <c r="F1916" s="247">
        <v>0</v>
      </c>
    </row>
    <row r="1918" spans="1:28" ht="19.5" customHeight="1" x14ac:dyDescent="0.15">
      <c r="A1918" s="88" t="s">
        <v>387</v>
      </c>
      <c r="F1918" s="261" t="s">
        <v>500</v>
      </c>
    </row>
    <row r="1919" spans="1:28" ht="19.5" customHeight="1" thickBot="1" x14ac:dyDescent="0.2">
      <c r="A1919" s="388" t="s">
        <v>28</v>
      </c>
      <c r="B1919" s="390"/>
      <c r="C1919" s="390"/>
      <c r="D1919" s="390"/>
      <c r="E1919" s="390"/>
      <c r="F1919" s="390"/>
      <c r="G1919" s="390"/>
      <c r="H1919" s="390"/>
      <c r="I1919" s="390"/>
      <c r="J1919" s="390"/>
      <c r="K1919" s="390"/>
      <c r="L1919" s="390"/>
      <c r="M1919" s="390"/>
      <c r="N1919" s="390"/>
      <c r="O1919" s="390"/>
      <c r="P1919" s="390"/>
      <c r="Q1919" s="390"/>
      <c r="R1919" s="390"/>
      <c r="S1919" s="390"/>
      <c r="T1919" s="390"/>
      <c r="U1919" s="390"/>
      <c r="V1919" s="390"/>
      <c r="W1919" s="390"/>
      <c r="X1919" s="390"/>
      <c r="Y1919" s="390"/>
      <c r="Z1919" s="390"/>
      <c r="AA1919" s="390"/>
    </row>
    <row r="1920" spans="1:28" ht="19.5" customHeight="1" x14ac:dyDescent="0.15">
      <c r="A1920" s="185" t="s">
        <v>180</v>
      </c>
      <c r="B1920" s="186"/>
      <c r="C1920" s="186"/>
      <c r="D1920" s="186"/>
      <c r="E1920" s="186"/>
      <c r="F1920" s="90" t="s">
        <v>181</v>
      </c>
      <c r="G1920" s="91"/>
      <c r="H1920" s="91"/>
      <c r="I1920" s="91"/>
      <c r="J1920" s="91"/>
      <c r="K1920" s="91"/>
      <c r="L1920" s="91"/>
      <c r="M1920" s="91"/>
      <c r="N1920" s="91"/>
      <c r="O1920" s="91"/>
      <c r="P1920" s="91"/>
      <c r="Q1920" s="260"/>
      <c r="R1920" s="92"/>
      <c r="S1920" s="91"/>
      <c r="T1920" s="91"/>
      <c r="U1920" s="91"/>
      <c r="V1920" s="91"/>
      <c r="W1920" s="91"/>
      <c r="X1920" s="91"/>
      <c r="Y1920" s="91"/>
      <c r="Z1920" s="91"/>
      <c r="AA1920" s="259" t="s">
        <v>182</v>
      </c>
      <c r="AB1920" s="93"/>
    </row>
    <row r="1921" spans="1:28" ht="19.5" customHeight="1" x14ac:dyDescent="0.15">
      <c r="A1921" s="187" t="s">
        <v>183</v>
      </c>
      <c r="B1921" s="188"/>
      <c r="C1921" s="188"/>
      <c r="D1921" s="188"/>
      <c r="E1921" s="189" t="s">
        <v>184</v>
      </c>
      <c r="F1921" s="240">
        <v>7226.48</v>
      </c>
      <c r="G1921" s="256" t="s">
        <v>185</v>
      </c>
      <c r="H1921" s="256" t="s">
        <v>186</v>
      </c>
      <c r="I1921" s="256" t="s">
        <v>187</v>
      </c>
      <c r="J1921" s="256" t="s">
        <v>188</v>
      </c>
      <c r="K1921" s="256" t="s">
        <v>228</v>
      </c>
      <c r="L1921" s="256" t="s">
        <v>229</v>
      </c>
      <c r="M1921" s="256" t="s">
        <v>230</v>
      </c>
      <c r="N1921" s="256" t="s">
        <v>231</v>
      </c>
      <c r="O1921" s="256" t="s">
        <v>232</v>
      </c>
      <c r="P1921" s="256" t="s">
        <v>233</v>
      </c>
      <c r="Q1921" s="258" t="s">
        <v>234</v>
      </c>
      <c r="R1921" s="257" t="s">
        <v>235</v>
      </c>
      <c r="S1921" s="256" t="s">
        <v>236</v>
      </c>
      <c r="T1921" s="256" t="s">
        <v>237</v>
      </c>
      <c r="U1921" s="256" t="s">
        <v>238</v>
      </c>
      <c r="V1921" s="256" t="s">
        <v>239</v>
      </c>
      <c r="W1921" s="256" t="s">
        <v>42</v>
      </c>
      <c r="X1921" s="256" t="s">
        <v>147</v>
      </c>
      <c r="Y1921" s="256" t="s">
        <v>148</v>
      </c>
      <c r="Z1921" s="256" t="s">
        <v>149</v>
      </c>
      <c r="AA1921" s="253"/>
      <c r="AB1921" s="93"/>
    </row>
    <row r="1922" spans="1:28" ht="19.5" customHeight="1" x14ac:dyDescent="0.15">
      <c r="A1922" s="190"/>
      <c r="B1922" s="191"/>
      <c r="C1922" s="191"/>
      <c r="D1922" s="191"/>
      <c r="E1922" s="189" t="s">
        <v>150</v>
      </c>
      <c r="F1922" s="240">
        <v>1700.4949999999999</v>
      </c>
      <c r="G1922" s="254"/>
      <c r="H1922" s="254"/>
      <c r="I1922" s="254"/>
      <c r="J1922" s="254"/>
      <c r="K1922" s="254"/>
      <c r="L1922" s="254"/>
      <c r="M1922" s="254"/>
      <c r="N1922" s="254"/>
      <c r="O1922" s="254"/>
      <c r="P1922" s="254"/>
      <c r="Q1922" s="255"/>
      <c r="R1922" s="94"/>
      <c r="S1922" s="254"/>
      <c r="T1922" s="254"/>
      <c r="U1922" s="254"/>
      <c r="V1922" s="254"/>
      <c r="W1922" s="254"/>
      <c r="X1922" s="254"/>
      <c r="Y1922" s="254"/>
      <c r="Z1922" s="254"/>
      <c r="AA1922" s="253" t="s">
        <v>151</v>
      </c>
      <c r="AB1922" s="93"/>
    </row>
    <row r="1923" spans="1:28" ht="19.5" customHeight="1" x14ac:dyDescent="0.15">
      <c r="A1923" s="192"/>
      <c r="B1923" s="193" t="s">
        <v>152</v>
      </c>
      <c r="C1923" s="188"/>
      <c r="D1923" s="188"/>
      <c r="E1923" s="189" t="s">
        <v>184</v>
      </c>
      <c r="F1923" s="240">
        <v>7142.7</v>
      </c>
      <c r="G1923" s="240">
        <v>12.3</v>
      </c>
      <c r="H1923" s="240">
        <v>26.99</v>
      </c>
      <c r="I1923" s="240">
        <v>79.78</v>
      </c>
      <c r="J1923" s="240">
        <v>76.8</v>
      </c>
      <c r="K1923" s="240">
        <v>132.69999999999999</v>
      </c>
      <c r="L1923" s="240">
        <v>162.66</v>
      </c>
      <c r="M1923" s="240">
        <v>254.82</v>
      </c>
      <c r="N1923" s="240">
        <v>511.89</v>
      </c>
      <c r="O1923" s="240">
        <v>449.78</v>
      </c>
      <c r="P1923" s="240">
        <v>817.77</v>
      </c>
      <c r="Q1923" s="240">
        <v>652.4</v>
      </c>
      <c r="R1923" s="240">
        <v>983.14</v>
      </c>
      <c r="S1923" s="240">
        <v>765.58</v>
      </c>
      <c r="T1923" s="240">
        <v>1097.71</v>
      </c>
      <c r="U1923" s="240">
        <v>546.87</v>
      </c>
      <c r="V1923" s="240">
        <v>312.82</v>
      </c>
      <c r="W1923" s="240">
        <v>104.2</v>
      </c>
      <c r="X1923" s="240">
        <v>69.34</v>
      </c>
      <c r="Y1923" s="240">
        <v>53.06</v>
      </c>
      <c r="Z1923" s="240">
        <v>23.11</v>
      </c>
      <c r="AA1923" s="248">
        <v>8.98</v>
      </c>
      <c r="AB1923" s="93"/>
    </row>
    <row r="1924" spans="1:28" ht="19.5" customHeight="1" x14ac:dyDescent="0.15">
      <c r="A1924" s="194"/>
      <c r="B1924" s="195"/>
      <c r="C1924" s="191"/>
      <c r="D1924" s="191"/>
      <c r="E1924" s="189" t="s">
        <v>150</v>
      </c>
      <c r="F1924" s="240">
        <v>1700.4949999999999</v>
      </c>
      <c r="G1924" s="240">
        <v>0</v>
      </c>
      <c r="H1924" s="240">
        <v>0.14099999999999999</v>
      </c>
      <c r="I1924" s="240">
        <v>2.91</v>
      </c>
      <c r="J1924" s="240">
        <v>6.7669999999999897</v>
      </c>
      <c r="K1924" s="240">
        <v>18.783000000000001</v>
      </c>
      <c r="L1924" s="240">
        <v>28.760999999999999</v>
      </c>
      <c r="M1924" s="240">
        <v>51.4</v>
      </c>
      <c r="N1924" s="240">
        <v>119.699</v>
      </c>
      <c r="O1924" s="240">
        <v>122.8</v>
      </c>
      <c r="P1924" s="240">
        <v>240.53299999999999</v>
      </c>
      <c r="Q1924" s="240">
        <v>186.84899999999999</v>
      </c>
      <c r="R1924" s="240">
        <v>276.97000000000003</v>
      </c>
      <c r="S1924" s="240">
        <v>201.46899999999999</v>
      </c>
      <c r="T1924" s="240">
        <v>220.382000000001</v>
      </c>
      <c r="U1924" s="240">
        <v>107.637</v>
      </c>
      <c r="V1924" s="240">
        <v>63.561</v>
      </c>
      <c r="W1924" s="240">
        <v>19.797999999999998</v>
      </c>
      <c r="X1924" s="240">
        <v>16.157</v>
      </c>
      <c r="Y1924" s="240">
        <v>8.6869999999999994</v>
      </c>
      <c r="Z1924" s="240">
        <v>4.8099999999999996</v>
      </c>
      <c r="AA1924" s="248">
        <v>2.3809999999999998</v>
      </c>
      <c r="AB1924" s="93"/>
    </row>
    <row r="1925" spans="1:28" ht="19.5" customHeight="1" x14ac:dyDescent="0.15">
      <c r="A1925" s="194"/>
      <c r="B1925" s="196"/>
      <c r="C1925" s="193" t="s">
        <v>152</v>
      </c>
      <c r="D1925" s="188"/>
      <c r="E1925" s="189" t="s">
        <v>184</v>
      </c>
      <c r="F1925" s="240">
        <v>4126.04</v>
      </c>
      <c r="G1925" s="240">
        <v>12.3</v>
      </c>
      <c r="H1925" s="240">
        <v>13.4</v>
      </c>
      <c r="I1925" s="240">
        <v>39.83</v>
      </c>
      <c r="J1925" s="240">
        <v>57.08</v>
      </c>
      <c r="K1925" s="240">
        <v>107.81</v>
      </c>
      <c r="L1925" s="240">
        <v>120.75</v>
      </c>
      <c r="M1925" s="240">
        <v>182.41</v>
      </c>
      <c r="N1925" s="240">
        <v>361.54</v>
      </c>
      <c r="O1925" s="240">
        <v>365.88</v>
      </c>
      <c r="P1925" s="240">
        <v>708.81</v>
      </c>
      <c r="Q1925" s="240">
        <v>482.51</v>
      </c>
      <c r="R1925" s="240">
        <v>671.1</v>
      </c>
      <c r="S1925" s="240">
        <v>441.44</v>
      </c>
      <c r="T1925" s="240">
        <v>273.02</v>
      </c>
      <c r="U1925" s="240">
        <v>111.74</v>
      </c>
      <c r="V1925" s="240">
        <v>95.23</v>
      </c>
      <c r="W1925" s="240">
        <v>24.57</v>
      </c>
      <c r="X1925" s="240">
        <v>35.21</v>
      </c>
      <c r="Y1925" s="240">
        <v>3.9</v>
      </c>
      <c r="Z1925" s="240">
        <v>8.5399999999999991</v>
      </c>
      <c r="AA1925" s="248">
        <v>8.9700000000000006</v>
      </c>
      <c r="AB1925" s="93"/>
    </row>
    <row r="1926" spans="1:28" ht="19.5" customHeight="1" x14ac:dyDescent="0.15">
      <c r="A1926" s="194"/>
      <c r="B1926" s="197"/>
      <c r="C1926" s="197"/>
      <c r="D1926" s="191"/>
      <c r="E1926" s="189" t="s">
        <v>150</v>
      </c>
      <c r="F1926" s="240">
        <v>1262.827</v>
      </c>
      <c r="G1926" s="240">
        <v>0</v>
      </c>
      <c r="H1926" s="240">
        <v>8.0000000000000002E-3</v>
      </c>
      <c r="I1926" s="240">
        <v>1.9</v>
      </c>
      <c r="J1926" s="240">
        <v>5.7609999999999904</v>
      </c>
      <c r="K1926" s="240">
        <v>16.928000000000001</v>
      </c>
      <c r="L1926" s="240">
        <v>24.986000000000001</v>
      </c>
      <c r="M1926" s="240">
        <v>44.067</v>
      </c>
      <c r="N1926" s="240">
        <v>103.00700000000001</v>
      </c>
      <c r="O1926" s="240">
        <v>112.45699999999999</v>
      </c>
      <c r="P1926" s="240">
        <v>225.2</v>
      </c>
      <c r="Q1926" s="240">
        <v>160.113</v>
      </c>
      <c r="R1926" s="240">
        <v>225.864</v>
      </c>
      <c r="S1926" s="240">
        <v>150.70599999999999</v>
      </c>
      <c r="T1926" s="240">
        <v>94.004999999999995</v>
      </c>
      <c r="U1926" s="240">
        <v>41.759</v>
      </c>
      <c r="V1926" s="240">
        <v>31.007000000000001</v>
      </c>
      <c r="W1926" s="240">
        <v>7.9969999999999999</v>
      </c>
      <c r="X1926" s="240">
        <v>10.555999999999999</v>
      </c>
      <c r="Y1926" s="240">
        <v>1.4570000000000001</v>
      </c>
      <c r="Z1926" s="240">
        <v>2.669</v>
      </c>
      <c r="AA1926" s="248">
        <v>2.38</v>
      </c>
      <c r="AB1926" s="93"/>
    </row>
    <row r="1927" spans="1:28" ht="19.5" customHeight="1" x14ac:dyDescent="0.15">
      <c r="A1927" s="194"/>
      <c r="B1927" s="198"/>
      <c r="C1927" s="189"/>
      <c r="D1927" s="189" t="s">
        <v>153</v>
      </c>
      <c r="E1927" s="189" t="s">
        <v>184</v>
      </c>
      <c r="F1927" s="240">
        <v>4061.8</v>
      </c>
      <c r="G1927" s="240">
        <v>12.04</v>
      </c>
      <c r="H1927" s="240">
        <v>12.66</v>
      </c>
      <c r="I1927" s="240">
        <v>29.18</v>
      </c>
      <c r="J1927" s="240">
        <v>54.81</v>
      </c>
      <c r="K1927" s="240">
        <v>102.54</v>
      </c>
      <c r="L1927" s="240">
        <v>119.03</v>
      </c>
      <c r="M1927" s="240">
        <v>177.69</v>
      </c>
      <c r="N1927" s="240">
        <v>359.05</v>
      </c>
      <c r="O1927" s="240">
        <v>352.64</v>
      </c>
      <c r="P1927" s="240">
        <v>705.65</v>
      </c>
      <c r="Q1927" s="240">
        <v>482.51</v>
      </c>
      <c r="R1927" s="240">
        <v>670.78</v>
      </c>
      <c r="S1927" s="240">
        <v>439.33</v>
      </c>
      <c r="T1927" s="240">
        <v>270.35000000000002</v>
      </c>
      <c r="U1927" s="240">
        <v>110.69</v>
      </c>
      <c r="V1927" s="240">
        <v>81.66</v>
      </c>
      <c r="W1927" s="240">
        <v>24.57</v>
      </c>
      <c r="X1927" s="240">
        <v>35.21</v>
      </c>
      <c r="Y1927" s="240">
        <v>3.9</v>
      </c>
      <c r="Z1927" s="240">
        <v>8.5399999999999991</v>
      </c>
      <c r="AA1927" s="248">
        <v>8.9700000000000006</v>
      </c>
      <c r="AB1927" s="93"/>
    </row>
    <row r="1928" spans="1:28" ht="19.5" customHeight="1" x14ac:dyDescent="0.15">
      <c r="A1928" s="194"/>
      <c r="B1928" s="198" t="s">
        <v>154</v>
      </c>
      <c r="C1928" s="198"/>
      <c r="D1928" s="198"/>
      <c r="E1928" s="189" t="s">
        <v>150</v>
      </c>
      <c r="F1928" s="240">
        <v>1254.895</v>
      </c>
      <c r="G1928" s="240">
        <v>0</v>
      </c>
      <c r="H1928" s="240">
        <v>0</v>
      </c>
      <c r="I1928" s="240">
        <v>1.5549999999999999</v>
      </c>
      <c r="J1928" s="240">
        <v>5.6049999999999898</v>
      </c>
      <c r="K1928" s="240">
        <v>16.53</v>
      </c>
      <c r="L1928" s="240">
        <v>24.681999999999999</v>
      </c>
      <c r="M1928" s="240">
        <v>43.57</v>
      </c>
      <c r="N1928" s="240">
        <v>102.48</v>
      </c>
      <c r="O1928" s="240">
        <v>109.53100000000001</v>
      </c>
      <c r="P1928" s="240">
        <v>224.458</v>
      </c>
      <c r="Q1928" s="240">
        <v>160.113</v>
      </c>
      <c r="R1928" s="240">
        <v>225.83199999999999</v>
      </c>
      <c r="S1928" s="240">
        <v>150.49299999999999</v>
      </c>
      <c r="T1928" s="240">
        <v>93.724000000000004</v>
      </c>
      <c r="U1928" s="240">
        <v>41.652000000000001</v>
      </c>
      <c r="V1928" s="240">
        <v>29.611000000000001</v>
      </c>
      <c r="W1928" s="240">
        <v>7.9969999999999999</v>
      </c>
      <c r="X1928" s="240">
        <v>10.555999999999999</v>
      </c>
      <c r="Y1928" s="240">
        <v>1.4570000000000001</v>
      </c>
      <c r="Z1928" s="240">
        <v>2.669</v>
      </c>
      <c r="AA1928" s="248">
        <v>2.38</v>
      </c>
      <c r="AB1928" s="93"/>
    </row>
    <row r="1929" spans="1:28" ht="19.5" customHeight="1" x14ac:dyDescent="0.15">
      <c r="A1929" s="194" t="s">
        <v>155</v>
      </c>
      <c r="B1929" s="198"/>
      <c r="C1929" s="198" t="s">
        <v>10</v>
      </c>
      <c r="D1929" s="189" t="s">
        <v>156</v>
      </c>
      <c r="E1929" s="189" t="s">
        <v>184</v>
      </c>
      <c r="F1929" s="240">
        <v>3227.94</v>
      </c>
      <c r="G1929" s="240">
        <v>8.99</v>
      </c>
      <c r="H1929" s="240">
        <v>11.1</v>
      </c>
      <c r="I1929" s="240">
        <v>20.51</v>
      </c>
      <c r="J1929" s="240">
        <v>45</v>
      </c>
      <c r="K1929" s="240">
        <v>95.37</v>
      </c>
      <c r="L1929" s="240">
        <v>116</v>
      </c>
      <c r="M1929" s="240">
        <v>169.34</v>
      </c>
      <c r="N1929" s="240">
        <v>346.98</v>
      </c>
      <c r="O1929" s="240">
        <v>329.97</v>
      </c>
      <c r="P1929" s="240">
        <v>596.07000000000005</v>
      </c>
      <c r="Q1929" s="240">
        <v>360.66</v>
      </c>
      <c r="R1929" s="240">
        <v>485.14</v>
      </c>
      <c r="S1929" s="240">
        <v>299.72000000000003</v>
      </c>
      <c r="T1929" s="240">
        <v>174.56</v>
      </c>
      <c r="U1929" s="240">
        <v>87.15</v>
      </c>
      <c r="V1929" s="240">
        <v>55.86</v>
      </c>
      <c r="W1929" s="240">
        <v>10.88</v>
      </c>
      <c r="X1929" s="240">
        <v>8.42</v>
      </c>
      <c r="Y1929" s="240">
        <v>2.95</v>
      </c>
      <c r="Z1929" s="240">
        <v>2.97</v>
      </c>
      <c r="AA1929" s="248">
        <v>0.3</v>
      </c>
      <c r="AB1929" s="93"/>
    </row>
    <row r="1930" spans="1:28" ht="19.5" customHeight="1" x14ac:dyDescent="0.15">
      <c r="A1930" s="194"/>
      <c r="B1930" s="198"/>
      <c r="C1930" s="198"/>
      <c r="D1930" s="198"/>
      <c r="E1930" s="189" t="s">
        <v>150</v>
      </c>
      <c r="F1930" s="240">
        <v>1071.3720000000001</v>
      </c>
      <c r="G1930" s="240">
        <v>0</v>
      </c>
      <c r="H1930" s="240">
        <v>0</v>
      </c>
      <c r="I1930" s="240">
        <v>1.4390000000000001</v>
      </c>
      <c r="J1930" s="240">
        <v>5.39299999999999</v>
      </c>
      <c r="K1930" s="240">
        <v>16.224</v>
      </c>
      <c r="L1930" s="240">
        <v>24.358000000000001</v>
      </c>
      <c r="M1930" s="240">
        <v>42.420999999999999</v>
      </c>
      <c r="N1930" s="240">
        <v>100.527</v>
      </c>
      <c r="O1930" s="240">
        <v>105.434</v>
      </c>
      <c r="P1930" s="240">
        <v>202.58099999999999</v>
      </c>
      <c r="Q1930" s="240">
        <v>133.309</v>
      </c>
      <c r="R1930" s="240">
        <v>183.98500000000001</v>
      </c>
      <c r="S1930" s="240">
        <v>116.923</v>
      </c>
      <c r="T1930" s="240">
        <v>69.677000000000007</v>
      </c>
      <c r="U1930" s="240">
        <v>35.728000000000002</v>
      </c>
      <c r="V1930" s="240">
        <v>22.902000000000001</v>
      </c>
      <c r="W1930" s="240">
        <v>4.4630000000000001</v>
      </c>
      <c r="X1930" s="240">
        <v>3.4529999999999998</v>
      </c>
      <c r="Y1930" s="240">
        <v>1.21</v>
      </c>
      <c r="Z1930" s="240">
        <v>1.2210000000000001</v>
      </c>
      <c r="AA1930" s="248">
        <v>0.124</v>
      </c>
      <c r="AB1930" s="93"/>
    </row>
    <row r="1931" spans="1:28" ht="19.5" customHeight="1" x14ac:dyDescent="0.15">
      <c r="A1931" s="194"/>
      <c r="B1931" s="198"/>
      <c r="C1931" s="198"/>
      <c r="D1931" s="189" t="s">
        <v>157</v>
      </c>
      <c r="E1931" s="189" t="s">
        <v>184</v>
      </c>
      <c r="F1931" s="240">
        <v>42.26</v>
      </c>
      <c r="G1931" s="240">
        <v>0</v>
      </c>
      <c r="H1931" s="240">
        <v>0</v>
      </c>
      <c r="I1931" s="240">
        <v>0.52</v>
      </c>
      <c r="J1931" s="240">
        <v>0</v>
      </c>
      <c r="K1931" s="240">
        <v>0.14000000000000001</v>
      </c>
      <c r="L1931" s="240">
        <v>0.51</v>
      </c>
      <c r="M1931" s="240">
        <v>0.36</v>
      </c>
      <c r="N1931" s="240">
        <v>1.19</v>
      </c>
      <c r="O1931" s="240">
        <v>2</v>
      </c>
      <c r="P1931" s="240">
        <v>11.31</v>
      </c>
      <c r="Q1931" s="240">
        <v>0.89</v>
      </c>
      <c r="R1931" s="240">
        <v>14.1</v>
      </c>
      <c r="S1931" s="240">
        <v>1.44</v>
      </c>
      <c r="T1931" s="240">
        <v>1.31</v>
      </c>
      <c r="U1931" s="240">
        <v>0.22</v>
      </c>
      <c r="V1931" s="240">
        <v>1.62</v>
      </c>
      <c r="W1931" s="240">
        <v>4.75</v>
      </c>
      <c r="X1931" s="240">
        <v>1.9</v>
      </c>
      <c r="Y1931" s="240">
        <v>0</v>
      </c>
      <c r="Z1931" s="240">
        <v>0</v>
      </c>
      <c r="AA1931" s="248">
        <v>0</v>
      </c>
      <c r="AB1931" s="93"/>
    </row>
    <row r="1932" spans="1:28" ht="19.5" customHeight="1" x14ac:dyDescent="0.15">
      <c r="A1932" s="194"/>
      <c r="B1932" s="198"/>
      <c r="C1932" s="198"/>
      <c r="D1932" s="198"/>
      <c r="E1932" s="189" t="s">
        <v>150</v>
      </c>
      <c r="F1932" s="240">
        <v>9.2609999999999992</v>
      </c>
      <c r="G1932" s="240">
        <v>0</v>
      </c>
      <c r="H1932" s="240">
        <v>0</v>
      </c>
      <c r="I1932" s="240">
        <v>2.5000000000000001E-2</v>
      </c>
      <c r="J1932" s="240">
        <v>0</v>
      </c>
      <c r="K1932" s="240">
        <v>1.4E-2</v>
      </c>
      <c r="L1932" s="240">
        <v>6.0999999999999999E-2</v>
      </c>
      <c r="M1932" s="240">
        <v>0.05</v>
      </c>
      <c r="N1932" s="240">
        <v>0.191</v>
      </c>
      <c r="O1932" s="240">
        <v>0.36</v>
      </c>
      <c r="P1932" s="240">
        <v>2.262</v>
      </c>
      <c r="Q1932" s="240">
        <v>0.19500000000000001</v>
      </c>
      <c r="R1932" s="240">
        <v>3.2450000000000001</v>
      </c>
      <c r="S1932" s="240">
        <v>0.34699999999999998</v>
      </c>
      <c r="T1932" s="240">
        <v>0.32600000000000001</v>
      </c>
      <c r="U1932" s="240">
        <v>5.7000000000000002E-2</v>
      </c>
      <c r="V1932" s="240">
        <v>0.42199999999999999</v>
      </c>
      <c r="W1932" s="240">
        <v>1.212</v>
      </c>
      <c r="X1932" s="240">
        <v>0.49399999999999999</v>
      </c>
      <c r="Y1932" s="240">
        <v>0</v>
      </c>
      <c r="Z1932" s="240">
        <v>0</v>
      </c>
      <c r="AA1932" s="248">
        <v>0</v>
      </c>
      <c r="AB1932" s="93"/>
    </row>
    <row r="1933" spans="1:28" ht="19.5" customHeight="1" x14ac:dyDescent="0.15">
      <c r="A1933" s="194"/>
      <c r="B1933" s="198" t="s">
        <v>158</v>
      </c>
      <c r="C1933" s="198" t="s">
        <v>159</v>
      </c>
      <c r="D1933" s="189" t="s">
        <v>160</v>
      </c>
      <c r="E1933" s="189" t="s">
        <v>184</v>
      </c>
      <c r="F1933" s="240">
        <v>751.47</v>
      </c>
      <c r="G1933" s="240">
        <v>0</v>
      </c>
      <c r="H1933" s="240">
        <v>0</v>
      </c>
      <c r="I1933" s="240">
        <v>0.08</v>
      </c>
      <c r="J1933" s="240">
        <v>0.81</v>
      </c>
      <c r="K1933" s="240">
        <v>1.63</v>
      </c>
      <c r="L1933" s="240">
        <v>1.86</v>
      </c>
      <c r="M1933" s="240">
        <v>7.61</v>
      </c>
      <c r="N1933" s="240">
        <v>10.52</v>
      </c>
      <c r="O1933" s="240">
        <v>20.399999999999999</v>
      </c>
      <c r="P1933" s="240">
        <v>96.94</v>
      </c>
      <c r="Q1933" s="240">
        <v>120.71</v>
      </c>
      <c r="R1933" s="240">
        <v>171.19</v>
      </c>
      <c r="S1933" s="240">
        <v>134.77000000000001</v>
      </c>
      <c r="T1933" s="240">
        <v>93</v>
      </c>
      <c r="U1933" s="240">
        <v>23.32</v>
      </c>
      <c r="V1933" s="240">
        <v>24.18</v>
      </c>
      <c r="W1933" s="240">
        <v>8.94</v>
      </c>
      <c r="X1933" s="240">
        <v>20.32</v>
      </c>
      <c r="Y1933" s="240">
        <v>0.95</v>
      </c>
      <c r="Z1933" s="240">
        <v>5.57</v>
      </c>
      <c r="AA1933" s="248">
        <v>8.67</v>
      </c>
      <c r="AB1933" s="93"/>
    </row>
    <row r="1934" spans="1:28" ht="19.5" customHeight="1" x14ac:dyDescent="0.15">
      <c r="A1934" s="194"/>
      <c r="B1934" s="198"/>
      <c r="C1934" s="198"/>
      <c r="D1934" s="198"/>
      <c r="E1934" s="189" t="s">
        <v>150</v>
      </c>
      <c r="F1934" s="240">
        <v>170.595</v>
      </c>
      <c r="G1934" s="240">
        <v>0</v>
      </c>
      <c r="H1934" s="240">
        <v>0</v>
      </c>
      <c r="I1934" s="240">
        <v>4.0000000000000001E-3</v>
      </c>
      <c r="J1934" s="240">
        <v>5.6000000000000001E-2</v>
      </c>
      <c r="K1934" s="240">
        <v>0.14899999999999999</v>
      </c>
      <c r="L1934" s="240">
        <v>0.22500000000000001</v>
      </c>
      <c r="M1934" s="240">
        <v>1.0660000000000001</v>
      </c>
      <c r="N1934" s="240">
        <v>1.6859999999999999</v>
      </c>
      <c r="O1934" s="240">
        <v>3.6739999999999999</v>
      </c>
      <c r="P1934" s="240">
        <v>19.388999999999999</v>
      </c>
      <c r="Q1934" s="240">
        <v>26.565000000000001</v>
      </c>
      <c r="R1934" s="240">
        <v>38.508000000000003</v>
      </c>
      <c r="S1934" s="240">
        <v>32.270000000000003</v>
      </c>
      <c r="T1934" s="240">
        <v>23.292000000000002</v>
      </c>
      <c r="U1934" s="240">
        <v>5.867</v>
      </c>
      <c r="V1934" s="240">
        <v>6.2869999999999999</v>
      </c>
      <c r="W1934" s="240">
        <v>2.3220000000000001</v>
      </c>
      <c r="X1934" s="240">
        <v>5.2839999999999998</v>
      </c>
      <c r="Y1934" s="240">
        <v>0.247</v>
      </c>
      <c r="Z1934" s="240">
        <v>1.448</v>
      </c>
      <c r="AA1934" s="248">
        <v>2.2559999999999998</v>
      </c>
      <c r="AB1934" s="93"/>
    </row>
    <row r="1935" spans="1:28" ht="19.5" customHeight="1" x14ac:dyDescent="0.15">
      <c r="A1935" s="194"/>
      <c r="B1935" s="198"/>
      <c r="C1935" s="198"/>
      <c r="D1935" s="189" t="s">
        <v>161</v>
      </c>
      <c r="E1935" s="189" t="s">
        <v>184</v>
      </c>
      <c r="F1935" s="240">
        <v>31.39</v>
      </c>
      <c r="G1935" s="240">
        <v>3.05</v>
      </c>
      <c r="H1935" s="240">
        <v>1.56</v>
      </c>
      <c r="I1935" s="240">
        <v>6.62</v>
      </c>
      <c r="J1935" s="240">
        <v>8.42</v>
      </c>
      <c r="K1935" s="240">
        <v>5.4</v>
      </c>
      <c r="L1935" s="240">
        <v>0.56000000000000005</v>
      </c>
      <c r="M1935" s="240">
        <v>0.3</v>
      </c>
      <c r="N1935" s="240">
        <v>0</v>
      </c>
      <c r="O1935" s="240">
        <v>0</v>
      </c>
      <c r="P1935" s="240">
        <v>0.91</v>
      </c>
      <c r="Q1935" s="240">
        <v>0</v>
      </c>
      <c r="R1935" s="240">
        <v>0</v>
      </c>
      <c r="S1935" s="240">
        <v>0</v>
      </c>
      <c r="T1935" s="240">
        <v>0</v>
      </c>
      <c r="U1935" s="240">
        <v>0</v>
      </c>
      <c r="V1935" s="240">
        <v>0</v>
      </c>
      <c r="W1935" s="240">
        <v>0</v>
      </c>
      <c r="X1935" s="240">
        <v>4.57</v>
      </c>
      <c r="Y1935" s="240">
        <v>0</v>
      </c>
      <c r="Z1935" s="240">
        <v>0</v>
      </c>
      <c r="AA1935" s="248">
        <v>0</v>
      </c>
      <c r="AB1935" s="93"/>
    </row>
    <row r="1936" spans="1:28" ht="19.5" customHeight="1" x14ac:dyDescent="0.15">
      <c r="A1936" s="194"/>
      <c r="B1936" s="198"/>
      <c r="C1936" s="198"/>
      <c r="D1936" s="198"/>
      <c r="E1936" s="189" t="s">
        <v>150</v>
      </c>
      <c r="F1936" s="240">
        <v>1.726</v>
      </c>
      <c r="G1936" s="240">
        <v>0</v>
      </c>
      <c r="H1936" s="240">
        <v>0</v>
      </c>
      <c r="I1936" s="240">
        <v>0</v>
      </c>
      <c r="J1936" s="240">
        <v>9.8000000000000004E-2</v>
      </c>
      <c r="K1936" s="240">
        <v>0.14299999999999999</v>
      </c>
      <c r="L1936" s="240">
        <v>2.1999999999999999E-2</v>
      </c>
      <c r="M1936" s="240">
        <v>1.7999999999999999E-2</v>
      </c>
      <c r="N1936" s="240">
        <v>0</v>
      </c>
      <c r="O1936" s="240">
        <v>0</v>
      </c>
      <c r="P1936" s="240">
        <v>0.12</v>
      </c>
      <c r="Q1936" s="240">
        <v>0</v>
      </c>
      <c r="R1936" s="240">
        <v>0</v>
      </c>
      <c r="S1936" s="240">
        <v>0</v>
      </c>
      <c r="T1936" s="240">
        <v>0</v>
      </c>
      <c r="U1936" s="240">
        <v>0</v>
      </c>
      <c r="V1936" s="240">
        <v>0</v>
      </c>
      <c r="W1936" s="240">
        <v>0</v>
      </c>
      <c r="X1936" s="240">
        <v>1.325</v>
      </c>
      <c r="Y1936" s="240">
        <v>0</v>
      </c>
      <c r="Z1936" s="240">
        <v>0</v>
      </c>
      <c r="AA1936" s="248">
        <v>0</v>
      </c>
      <c r="AB1936" s="93"/>
    </row>
    <row r="1937" spans="1:28" ht="19.5" customHeight="1" x14ac:dyDescent="0.15">
      <c r="A1937" s="194"/>
      <c r="B1937" s="198"/>
      <c r="C1937" s="198" t="s">
        <v>162</v>
      </c>
      <c r="D1937" s="189" t="s">
        <v>163</v>
      </c>
      <c r="E1937" s="189" t="s">
        <v>184</v>
      </c>
      <c r="F1937" s="240">
        <v>8.52</v>
      </c>
      <c r="G1937" s="240">
        <v>0</v>
      </c>
      <c r="H1937" s="240">
        <v>0</v>
      </c>
      <c r="I1937" s="240">
        <v>1.45</v>
      </c>
      <c r="J1937" s="240">
        <v>0.57999999999999996</v>
      </c>
      <c r="K1937" s="240">
        <v>0</v>
      </c>
      <c r="L1937" s="240">
        <v>0.1</v>
      </c>
      <c r="M1937" s="240">
        <v>0.08</v>
      </c>
      <c r="N1937" s="240">
        <v>0.36</v>
      </c>
      <c r="O1937" s="240">
        <v>0.27</v>
      </c>
      <c r="P1937" s="240">
        <v>0.42</v>
      </c>
      <c r="Q1937" s="240">
        <v>0.03</v>
      </c>
      <c r="R1937" s="240">
        <v>0.35</v>
      </c>
      <c r="S1937" s="240">
        <v>3.4</v>
      </c>
      <c r="T1937" s="240">
        <v>1.48</v>
      </c>
      <c r="U1937" s="240">
        <v>0</v>
      </c>
      <c r="V1937" s="240">
        <v>0</v>
      </c>
      <c r="W1937" s="240">
        <v>0</v>
      </c>
      <c r="X1937" s="240">
        <v>0</v>
      </c>
      <c r="Y1937" s="240">
        <v>0</v>
      </c>
      <c r="Z1937" s="240">
        <v>0</v>
      </c>
      <c r="AA1937" s="248">
        <v>0</v>
      </c>
      <c r="AB1937" s="93"/>
    </row>
    <row r="1938" spans="1:28" ht="19.5" customHeight="1" x14ac:dyDescent="0.15">
      <c r="A1938" s="194"/>
      <c r="B1938" s="198" t="s">
        <v>20</v>
      </c>
      <c r="C1938" s="198"/>
      <c r="D1938" s="198"/>
      <c r="E1938" s="189" t="s">
        <v>150</v>
      </c>
      <c r="F1938" s="240">
        <v>1.905</v>
      </c>
      <c r="G1938" s="240">
        <v>0</v>
      </c>
      <c r="H1938" s="240">
        <v>0</v>
      </c>
      <c r="I1938" s="240">
        <v>8.6999999999999994E-2</v>
      </c>
      <c r="J1938" s="240">
        <v>5.8000000000000003E-2</v>
      </c>
      <c r="K1938" s="240">
        <v>0</v>
      </c>
      <c r="L1938" s="240">
        <v>1.6E-2</v>
      </c>
      <c r="M1938" s="240">
        <v>1.4999999999999999E-2</v>
      </c>
      <c r="N1938" s="240">
        <v>7.5999999999999998E-2</v>
      </c>
      <c r="O1938" s="240">
        <v>6.3E-2</v>
      </c>
      <c r="P1938" s="240">
        <v>0.106</v>
      </c>
      <c r="Q1938" s="240">
        <v>8.0000000000000002E-3</v>
      </c>
      <c r="R1938" s="240">
        <v>9.4E-2</v>
      </c>
      <c r="S1938" s="240">
        <v>0.95299999999999996</v>
      </c>
      <c r="T1938" s="240">
        <v>0.42899999999999999</v>
      </c>
      <c r="U1938" s="240">
        <v>0</v>
      </c>
      <c r="V1938" s="240">
        <v>0</v>
      </c>
      <c r="W1938" s="240">
        <v>0</v>
      </c>
      <c r="X1938" s="240">
        <v>0</v>
      </c>
      <c r="Y1938" s="240">
        <v>0</v>
      </c>
      <c r="Z1938" s="240">
        <v>0</v>
      </c>
      <c r="AA1938" s="248">
        <v>0</v>
      </c>
      <c r="AB1938" s="93"/>
    </row>
    <row r="1939" spans="1:28" ht="19.5" customHeight="1" x14ac:dyDescent="0.15">
      <c r="A1939" s="194"/>
      <c r="B1939" s="198"/>
      <c r="C1939" s="198"/>
      <c r="D1939" s="189" t="s">
        <v>164</v>
      </c>
      <c r="E1939" s="189" t="s">
        <v>184</v>
      </c>
      <c r="F1939" s="240">
        <v>0.22</v>
      </c>
      <c r="G1939" s="240">
        <v>0</v>
      </c>
      <c r="H1939" s="240">
        <v>0</v>
      </c>
      <c r="I1939" s="240">
        <v>0</v>
      </c>
      <c r="J1939" s="240">
        <v>0</v>
      </c>
      <c r="K1939" s="240">
        <v>0</v>
      </c>
      <c r="L1939" s="240">
        <v>0</v>
      </c>
      <c r="M1939" s="240">
        <v>0</v>
      </c>
      <c r="N1939" s="240">
        <v>0</v>
      </c>
      <c r="O1939" s="240">
        <v>0</v>
      </c>
      <c r="P1939" s="240">
        <v>0</v>
      </c>
      <c r="Q1939" s="240">
        <v>0.22</v>
      </c>
      <c r="R1939" s="240">
        <v>0</v>
      </c>
      <c r="S1939" s="240">
        <v>0</v>
      </c>
      <c r="T1939" s="240">
        <v>0</v>
      </c>
      <c r="U1939" s="240">
        <v>0</v>
      </c>
      <c r="V1939" s="240">
        <v>0</v>
      </c>
      <c r="W1939" s="240">
        <v>0</v>
      </c>
      <c r="X1939" s="240">
        <v>0</v>
      </c>
      <c r="Y1939" s="240">
        <v>0</v>
      </c>
      <c r="Z1939" s="240">
        <v>0</v>
      </c>
      <c r="AA1939" s="248">
        <v>0</v>
      </c>
      <c r="AB1939" s="93"/>
    </row>
    <row r="1940" spans="1:28" ht="19.5" customHeight="1" x14ac:dyDescent="0.15">
      <c r="A1940" s="194" t="s">
        <v>227</v>
      </c>
      <c r="B1940" s="198"/>
      <c r="C1940" s="198"/>
      <c r="D1940" s="198"/>
      <c r="E1940" s="189" t="s">
        <v>150</v>
      </c>
      <c r="F1940" s="240">
        <v>3.5999999999999997E-2</v>
      </c>
      <c r="G1940" s="240">
        <v>0</v>
      </c>
      <c r="H1940" s="240">
        <v>0</v>
      </c>
      <c r="I1940" s="240">
        <v>0</v>
      </c>
      <c r="J1940" s="240">
        <v>0</v>
      </c>
      <c r="K1940" s="240">
        <v>0</v>
      </c>
      <c r="L1940" s="240">
        <v>0</v>
      </c>
      <c r="M1940" s="240">
        <v>0</v>
      </c>
      <c r="N1940" s="240">
        <v>0</v>
      </c>
      <c r="O1940" s="240">
        <v>0</v>
      </c>
      <c r="P1940" s="240">
        <v>0</v>
      </c>
      <c r="Q1940" s="240">
        <v>3.5999999999999997E-2</v>
      </c>
      <c r="R1940" s="240">
        <v>0</v>
      </c>
      <c r="S1940" s="240">
        <v>0</v>
      </c>
      <c r="T1940" s="240">
        <v>0</v>
      </c>
      <c r="U1940" s="240">
        <v>0</v>
      </c>
      <c r="V1940" s="240">
        <v>0</v>
      </c>
      <c r="W1940" s="240">
        <v>0</v>
      </c>
      <c r="X1940" s="240">
        <v>0</v>
      </c>
      <c r="Y1940" s="240">
        <v>0</v>
      </c>
      <c r="Z1940" s="240">
        <v>0</v>
      </c>
      <c r="AA1940" s="248">
        <v>0</v>
      </c>
      <c r="AB1940" s="93"/>
    </row>
    <row r="1941" spans="1:28" ht="19.5" customHeight="1" x14ac:dyDescent="0.15">
      <c r="A1941" s="194"/>
      <c r="B1941" s="197"/>
      <c r="C1941" s="193" t="s">
        <v>165</v>
      </c>
      <c r="D1941" s="188"/>
      <c r="E1941" s="189" t="s">
        <v>184</v>
      </c>
      <c r="F1941" s="240">
        <v>64.239999999999995</v>
      </c>
      <c r="G1941" s="240">
        <v>0.26</v>
      </c>
      <c r="H1941" s="240">
        <v>0.74</v>
      </c>
      <c r="I1941" s="240">
        <v>10.65</v>
      </c>
      <c r="J1941" s="240">
        <v>2.27</v>
      </c>
      <c r="K1941" s="240">
        <v>5.27</v>
      </c>
      <c r="L1941" s="240">
        <v>1.72</v>
      </c>
      <c r="M1941" s="240">
        <v>4.72</v>
      </c>
      <c r="N1941" s="240">
        <v>2.4900000000000002</v>
      </c>
      <c r="O1941" s="240">
        <v>13.24</v>
      </c>
      <c r="P1941" s="240">
        <v>3.16</v>
      </c>
      <c r="Q1941" s="240">
        <v>0</v>
      </c>
      <c r="R1941" s="240">
        <v>0.32</v>
      </c>
      <c r="S1941" s="240">
        <v>2.11</v>
      </c>
      <c r="T1941" s="240">
        <v>2.67</v>
      </c>
      <c r="U1941" s="240">
        <v>1.05</v>
      </c>
      <c r="V1941" s="240">
        <v>13.57</v>
      </c>
      <c r="W1941" s="240">
        <v>0</v>
      </c>
      <c r="X1941" s="240">
        <v>0</v>
      </c>
      <c r="Y1941" s="240">
        <v>0</v>
      </c>
      <c r="Z1941" s="240">
        <v>0</v>
      </c>
      <c r="AA1941" s="248">
        <v>0</v>
      </c>
      <c r="AB1941" s="93"/>
    </row>
    <row r="1942" spans="1:28" ht="19.5" customHeight="1" x14ac:dyDescent="0.15">
      <c r="A1942" s="194"/>
      <c r="B1942" s="197"/>
      <c r="C1942" s="197"/>
      <c r="D1942" s="191"/>
      <c r="E1942" s="189" t="s">
        <v>150</v>
      </c>
      <c r="F1942" s="240">
        <v>7.9320000000000004</v>
      </c>
      <c r="G1942" s="240">
        <v>0</v>
      </c>
      <c r="H1942" s="240">
        <v>8.0000000000000002E-3</v>
      </c>
      <c r="I1942" s="240">
        <v>0.34499999999999997</v>
      </c>
      <c r="J1942" s="240">
        <v>0.156</v>
      </c>
      <c r="K1942" s="240">
        <v>0.39800000000000002</v>
      </c>
      <c r="L1942" s="240">
        <v>0.30399999999999999</v>
      </c>
      <c r="M1942" s="240">
        <v>0.497</v>
      </c>
      <c r="N1942" s="240">
        <v>0.52700000000000002</v>
      </c>
      <c r="O1942" s="240">
        <v>2.9260000000000002</v>
      </c>
      <c r="P1942" s="240">
        <v>0.74199999999999999</v>
      </c>
      <c r="Q1942" s="240">
        <v>0</v>
      </c>
      <c r="R1942" s="240">
        <v>3.2000000000000001E-2</v>
      </c>
      <c r="S1942" s="240">
        <v>0.21299999999999999</v>
      </c>
      <c r="T1942" s="240">
        <v>0.28100000000000003</v>
      </c>
      <c r="U1942" s="240">
        <v>0.107</v>
      </c>
      <c r="V1942" s="240">
        <v>1.3959999999999999</v>
      </c>
      <c r="W1942" s="240">
        <v>0</v>
      </c>
      <c r="X1942" s="240">
        <v>0</v>
      </c>
      <c r="Y1942" s="240">
        <v>0</v>
      </c>
      <c r="Z1942" s="240">
        <v>0</v>
      </c>
      <c r="AA1942" s="248">
        <v>0</v>
      </c>
      <c r="AB1942" s="93"/>
    </row>
    <row r="1943" spans="1:28" ht="19.5" customHeight="1" x14ac:dyDescent="0.15">
      <c r="A1943" s="194"/>
      <c r="B1943" s="196"/>
      <c r="C1943" s="193" t="s">
        <v>152</v>
      </c>
      <c r="D1943" s="188"/>
      <c r="E1943" s="189" t="s">
        <v>184</v>
      </c>
      <c r="F1943" s="240">
        <v>3016.66</v>
      </c>
      <c r="G1943" s="240">
        <v>0</v>
      </c>
      <c r="H1943" s="240">
        <v>13.59</v>
      </c>
      <c r="I1943" s="240">
        <v>39.950000000000003</v>
      </c>
      <c r="J1943" s="240">
        <v>19.72</v>
      </c>
      <c r="K1943" s="240">
        <v>24.89</v>
      </c>
      <c r="L1943" s="240">
        <v>41.91</v>
      </c>
      <c r="M1943" s="240">
        <v>72.41</v>
      </c>
      <c r="N1943" s="240">
        <v>150.35</v>
      </c>
      <c r="O1943" s="240">
        <v>83.9</v>
      </c>
      <c r="P1943" s="240">
        <v>108.96</v>
      </c>
      <c r="Q1943" s="240">
        <v>169.89</v>
      </c>
      <c r="R1943" s="240">
        <v>312.04000000000002</v>
      </c>
      <c r="S1943" s="240">
        <v>324.14</v>
      </c>
      <c r="T1943" s="240">
        <v>824.69</v>
      </c>
      <c r="U1943" s="240">
        <v>435.13</v>
      </c>
      <c r="V1943" s="240">
        <v>217.59</v>
      </c>
      <c r="W1943" s="240">
        <v>79.63</v>
      </c>
      <c r="X1943" s="240">
        <v>34.130000000000003</v>
      </c>
      <c r="Y1943" s="240">
        <v>49.16</v>
      </c>
      <c r="Z1943" s="240">
        <v>14.57</v>
      </c>
      <c r="AA1943" s="248">
        <v>0.01</v>
      </c>
      <c r="AB1943" s="93"/>
    </row>
    <row r="1944" spans="1:28" ht="19.5" customHeight="1" x14ac:dyDescent="0.15">
      <c r="A1944" s="194"/>
      <c r="B1944" s="197"/>
      <c r="C1944" s="197"/>
      <c r="D1944" s="191"/>
      <c r="E1944" s="189" t="s">
        <v>150</v>
      </c>
      <c r="F1944" s="240">
        <v>437.66800000000097</v>
      </c>
      <c r="G1944" s="240">
        <v>0</v>
      </c>
      <c r="H1944" s="240">
        <v>0.13300000000000001</v>
      </c>
      <c r="I1944" s="240">
        <v>1.01</v>
      </c>
      <c r="J1944" s="240">
        <v>1.006</v>
      </c>
      <c r="K1944" s="240">
        <v>1.855</v>
      </c>
      <c r="L1944" s="240">
        <v>3.7749999999999999</v>
      </c>
      <c r="M1944" s="240">
        <v>7.3329999999999904</v>
      </c>
      <c r="N1944" s="240">
        <v>16.692</v>
      </c>
      <c r="O1944" s="240">
        <v>10.343</v>
      </c>
      <c r="P1944" s="240">
        <v>15.333</v>
      </c>
      <c r="Q1944" s="240">
        <v>26.736000000000001</v>
      </c>
      <c r="R1944" s="240">
        <v>51.106000000000002</v>
      </c>
      <c r="S1944" s="240">
        <v>50.762999999999998</v>
      </c>
      <c r="T1944" s="240">
        <v>126.377000000001</v>
      </c>
      <c r="U1944" s="240">
        <v>65.877999999999901</v>
      </c>
      <c r="V1944" s="240">
        <v>32.554000000000002</v>
      </c>
      <c r="W1944" s="240">
        <v>11.801</v>
      </c>
      <c r="X1944" s="240">
        <v>5.601</v>
      </c>
      <c r="Y1944" s="240">
        <v>7.23</v>
      </c>
      <c r="Z1944" s="240">
        <v>2.141</v>
      </c>
      <c r="AA1944" s="248">
        <v>1E-3</v>
      </c>
      <c r="AB1944" s="93"/>
    </row>
    <row r="1945" spans="1:28" ht="19.5" customHeight="1" x14ac:dyDescent="0.15">
      <c r="A1945" s="194"/>
      <c r="B1945" s="198" t="s">
        <v>94</v>
      </c>
      <c r="C1945" s="189"/>
      <c r="D1945" s="189" t="s">
        <v>153</v>
      </c>
      <c r="E1945" s="189" t="s">
        <v>184</v>
      </c>
      <c r="F1945" s="240">
        <v>266.14</v>
      </c>
      <c r="G1945" s="240">
        <v>0</v>
      </c>
      <c r="H1945" s="240">
        <v>0.3</v>
      </c>
      <c r="I1945" s="240">
        <v>0</v>
      </c>
      <c r="J1945" s="240">
        <v>0</v>
      </c>
      <c r="K1945" s="240">
        <v>3.49</v>
      </c>
      <c r="L1945" s="240">
        <v>7.0000000000000007E-2</v>
      </c>
      <c r="M1945" s="240">
        <v>2.2999999999999998</v>
      </c>
      <c r="N1945" s="240">
        <v>2.83</v>
      </c>
      <c r="O1945" s="240">
        <v>5</v>
      </c>
      <c r="P1945" s="240">
        <v>17.829999999999998</v>
      </c>
      <c r="Q1945" s="240">
        <v>38.07</v>
      </c>
      <c r="R1945" s="240">
        <v>68.849999999999994</v>
      </c>
      <c r="S1945" s="240">
        <v>39.44</v>
      </c>
      <c r="T1945" s="240">
        <v>60.08</v>
      </c>
      <c r="U1945" s="240">
        <v>17.09</v>
      </c>
      <c r="V1945" s="240">
        <v>5.08</v>
      </c>
      <c r="W1945" s="240">
        <v>0.65</v>
      </c>
      <c r="X1945" s="240">
        <v>5.0599999999999996</v>
      </c>
      <c r="Y1945" s="240">
        <v>0</v>
      </c>
      <c r="Z1945" s="240">
        <v>0</v>
      </c>
      <c r="AA1945" s="252">
        <v>0</v>
      </c>
      <c r="AB1945" s="93"/>
    </row>
    <row r="1946" spans="1:28" ht="19.5" customHeight="1" x14ac:dyDescent="0.15">
      <c r="A1946" s="194"/>
      <c r="B1946" s="198"/>
      <c r="C1946" s="198" t="s">
        <v>10</v>
      </c>
      <c r="D1946" s="198"/>
      <c r="E1946" s="189" t="s">
        <v>150</v>
      </c>
      <c r="F1946" s="240">
        <v>61.566000000000003</v>
      </c>
      <c r="G1946" s="240">
        <v>0</v>
      </c>
      <c r="H1946" s="240">
        <v>0</v>
      </c>
      <c r="I1946" s="240">
        <v>0</v>
      </c>
      <c r="J1946" s="240">
        <v>0</v>
      </c>
      <c r="K1946" s="240">
        <v>0.34699999999999998</v>
      </c>
      <c r="L1946" s="240">
        <v>8.0000000000000002E-3</v>
      </c>
      <c r="M1946" s="240">
        <v>0.31900000000000001</v>
      </c>
      <c r="N1946" s="240">
        <v>0.45300000000000001</v>
      </c>
      <c r="O1946" s="240">
        <v>0.88900000000000001</v>
      </c>
      <c r="P1946" s="240">
        <v>3.5640000000000001</v>
      </c>
      <c r="Q1946" s="240">
        <v>8.3770000000000007</v>
      </c>
      <c r="R1946" s="240">
        <v>15.843</v>
      </c>
      <c r="S1946" s="240">
        <v>9.4619999999999909</v>
      </c>
      <c r="T1946" s="240">
        <v>15.051</v>
      </c>
      <c r="U1946" s="240">
        <v>4.4400000000000004</v>
      </c>
      <c r="V1946" s="240">
        <v>1.32</v>
      </c>
      <c r="W1946" s="240">
        <v>0.16900000000000001</v>
      </c>
      <c r="X1946" s="240">
        <v>1.3240000000000001</v>
      </c>
      <c r="Y1946" s="240">
        <v>0</v>
      </c>
      <c r="Z1946" s="240">
        <v>0</v>
      </c>
      <c r="AA1946" s="248">
        <v>0</v>
      </c>
      <c r="AB1946" s="93"/>
    </row>
    <row r="1947" spans="1:28" ht="19.5" customHeight="1" x14ac:dyDescent="0.15">
      <c r="A1947" s="194"/>
      <c r="B1947" s="198"/>
      <c r="C1947" s="198"/>
      <c r="D1947" s="189" t="s">
        <v>157</v>
      </c>
      <c r="E1947" s="189" t="s">
        <v>184</v>
      </c>
      <c r="F1947" s="240">
        <v>5.37</v>
      </c>
      <c r="G1947" s="240">
        <v>0</v>
      </c>
      <c r="H1947" s="240">
        <v>0</v>
      </c>
      <c r="I1947" s="240">
        <v>0</v>
      </c>
      <c r="J1947" s="240">
        <v>0</v>
      </c>
      <c r="K1947" s="240">
        <v>0</v>
      </c>
      <c r="L1947" s="240">
        <v>0</v>
      </c>
      <c r="M1947" s="240">
        <v>0</v>
      </c>
      <c r="N1947" s="240">
        <v>0</v>
      </c>
      <c r="O1947" s="240">
        <v>0</v>
      </c>
      <c r="P1947" s="240">
        <v>1.84</v>
      </c>
      <c r="Q1947" s="240">
        <v>0.28000000000000003</v>
      </c>
      <c r="R1947" s="240">
        <v>0</v>
      </c>
      <c r="S1947" s="240">
        <v>7.0000000000000007E-2</v>
      </c>
      <c r="T1947" s="240">
        <v>1.6</v>
      </c>
      <c r="U1947" s="240">
        <v>1.58</v>
      </c>
      <c r="V1947" s="240">
        <v>0</v>
      </c>
      <c r="W1947" s="240">
        <v>0</v>
      </c>
      <c r="X1947" s="240">
        <v>0</v>
      </c>
      <c r="Y1947" s="240">
        <v>0</v>
      </c>
      <c r="Z1947" s="240">
        <v>0</v>
      </c>
      <c r="AA1947" s="248">
        <v>0</v>
      </c>
      <c r="AB1947" s="93"/>
    </row>
    <row r="1948" spans="1:28" ht="19.5" customHeight="1" x14ac:dyDescent="0.15">
      <c r="A1948" s="194"/>
      <c r="B1948" s="198"/>
      <c r="C1948" s="198"/>
      <c r="D1948" s="198"/>
      <c r="E1948" s="189" t="s">
        <v>150</v>
      </c>
      <c r="F1948" s="240">
        <v>1.2549999999999999</v>
      </c>
      <c r="G1948" s="240">
        <v>0</v>
      </c>
      <c r="H1948" s="240">
        <v>0</v>
      </c>
      <c r="I1948" s="240">
        <v>0</v>
      </c>
      <c r="J1948" s="240">
        <v>0</v>
      </c>
      <c r="K1948" s="240">
        <v>0</v>
      </c>
      <c r="L1948" s="240">
        <v>0</v>
      </c>
      <c r="M1948" s="240">
        <v>0</v>
      </c>
      <c r="N1948" s="240">
        <v>0</v>
      </c>
      <c r="O1948" s="240">
        <v>0</v>
      </c>
      <c r="P1948" s="240">
        <v>0.36799999999999999</v>
      </c>
      <c r="Q1948" s="240">
        <v>6.0999999999999999E-2</v>
      </c>
      <c r="R1948" s="240">
        <v>0</v>
      </c>
      <c r="S1948" s="240">
        <v>1.7000000000000001E-2</v>
      </c>
      <c r="T1948" s="240">
        <v>0.40100000000000002</v>
      </c>
      <c r="U1948" s="240">
        <v>0.40799999999999997</v>
      </c>
      <c r="V1948" s="240">
        <v>0</v>
      </c>
      <c r="W1948" s="240">
        <v>0</v>
      </c>
      <c r="X1948" s="240">
        <v>0</v>
      </c>
      <c r="Y1948" s="240">
        <v>0</v>
      </c>
      <c r="Z1948" s="240">
        <v>0</v>
      </c>
      <c r="AA1948" s="248">
        <v>0</v>
      </c>
      <c r="AB1948" s="93"/>
    </row>
    <row r="1949" spans="1:28" ht="19.5" customHeight="1" x14ac:dyDescent="0.15">
      <c r="A1949" s="194"/>
      <c r="B1949" s="198" t="s">
        <v>65</v>
      </c>
      <c r="C1949" s="198" t="s">
        <v>159</v>
      </c>
      <c r="D1949" s="189" t="s">
        <v>160</v>
      </c>
      <c r="E1949" s="189" t="s">
        <v>184</v>
      </c>
      <c r="F1949" s="240">
        <v>260.48</v>
      </c>
      <c r="G1949" s="240">
        <v>0</v>
      </c>
      <c r="H1949" s="240">
        <v>0.3</v>
      </c>
      <c r="I1949" s="240">
        <v>0</v>
      </c>
      <c r="J1949" s="240">
        <v>0</v>
      </c>
      <c r="K1949" s="240">
        <v>3.49</v>
      </c>
      <c r="L1949" s="240">
        <v>7.0000000000000007E-2</v>
      </c>
      <c r="M1949" s="240">
        <v>2.2999999999999998</v>
      </c>
      <c r="N1949" s="240">
        <v>2.83</v>
      </c>
      <c r="O1949" s="240">
        <v>5</v>
      </c>
      <c r="P1949" s="240">
        <v>15.99</v>
      </c>
      <c r="Q1949" s="240">
        <v>37.79</v>
      </c>
      <c r="R1949" s="240">
        <v>68.849999999999994</v>
      </c>
      <c r="S1949" s="240">
        <v>39.369999999999997</v>
      </c>
      <c r="T1949" s="240">
        <v>58.48</v>
      </c>
      <c r="U1949" s="240">
        <v>15.51</v>
      </c>
      <c r="V1949" s="240">
        <v>5.08</v>
      </c>
      <c r="W1949" s="240">
        <v>0.65</v>
      </c>
      <c r="X1949" s="240">
        <v>4.7699999999999996</v>
      </c>
      <c r="Y1949" s="240">
        <v>0</v>
      </c>
      <c r="Z1949" s="240">
        <v>0</v>
      </c>
      <c r="AA1949" s="248">
        <v>0</v>
      </c>
      <c r="AB1949" s="93"/>
    </row>
    <row r="1950" spans="1:28" ht="19.5" customHeight="1" x14ac:dyDescent="0.15">
      <c r="A1950" s="194"/>
      <c r="B1950" s="198"/>
      <c r="C1950" s="198"/>
      <c r="D1950" s="198"/>
      <c r="E1950" s="189" t="s">
        <v>150</v>
      </c>
      <c r="F1950" s="240">
        <v>60.226999999999997</v>
      </c>
      <c r="G1950" s="240">
        <v>0</v>
      </c>
      <c r="H1950" s="240">
        <v>0</v>
      </c>
      <c r="I1950" s="240">
        <v>0</v>
      </c>
      <c r="J1950" s="240">
        <v>0</v>
      </c>
      <c r="K1950" s="240">
        <v>0.34699999999999998</v>
      </c>
      <c r="L1950" s="240">
        <v>8.0000000000000002E-3</v>
      </c>
      <c r="M1950" s="240">
        <v>0.31900000000000001</v>
      </c>
      <c r="N1950" s="240">
        <v>0.45300000000000001</v>
      </c>
      <c r="O1950" s="240">
        <v>0.88900000000000001</v>
      </c>
      <c r="P1950" s="240">
        <v>3.1960000000000002</v>
      </c>
      <c r="Q1950" s="240">
        <v>8.3160000000000007</v>
      </c>
      <c r="R1950" s="240">
        <v>15.843</v>
      </c>
      <c r="S1950" s="240">
        <v>9.4449999999999896</v>
      </c>
      <c r="T1950" s="240">
        <v>14.65</v>
      </c>
      <c r="U1950" s="240">
        <v>4.032</v>
      </c>
      <c r="V1950" s="240">
        <v>1.32</v>
      </c>
      <c r="W1950" s="240">
        <v>0.16900000000000001</v>
      </c>
      <c r="X1950" s="240">
        <v>1.24</v>
      </c>
      <c r="Y1950" s="240">
        <v>0</v>
      </c>
      <c r="Z1950" s="240">
        <v>0</v>
      </c>
      <c r="AA1950" s="248">
        <v>0</v>
      </c>
      <c r="AB1950" s="93"/>
    </row>
    <row r="1951" spans="1:28" ht="19.5" customHeight="1" x14ac:dyDescent="0.15">
      <c r="A1951" s="194" t="s">
        <v>85</v>
      </c>
      <c r="B1951" s="198"/>
      <c r="C1951" s="198"/>
      <c r="D1951" s="189" t="s">
        <v>166</v>
      </c>
      <c r="E1951" s="189" t="s">
        <v>184</v>
      </c>
      <c r="F1951" s="240">
        <v>0.28999999999999998</v>
      </c>
      <c r="G1951" s="240">
        <v>0</v>
      </c>
      <c r="H1951" s="240">
        <v>0</v>
      </c>
      <c r="I1951" s="240">
        <v>0</v>
      </c>
      <c r="J1951" s="240">
        <v>0</v>
      </c>
      <c r="K1951" s="240">
        <v>0</v>
      </c>
      <c r="L1951" s="240">
        <v>0</v>
      </c>
      <c r="M1951" s="240">
        <v>0</v>
      </c>
      <c r="N1951" s="240">
        <v>0</v>
      </c>
      <c r="O1951" s="240">
        <v>0</v>
      </c>
      <c r="P1951" s="240">
        <v>0</v>
      </c>
      <c r="Q1951" s="240">
        <v>0</v>
      </c>
      <c r="R1951" s="240">
        <v>0</v>
      </c>
      <c r="S1951" s="240">
        <v>0</v>
      </c>
      <c r="T1951" s="240">
        <v>0</v>
      </c>
      <c r="U1951" s="240">
        <v>0</v>
      </c>
      <c r="V1951" s="240">
        <v>0</v>
      </c>
      <c r="W1951" s="240">
        <v>0</v>
      </c>
      <c r="X1951" s="240">
        <v>0.28999999999999998</v>
      </c>
      <c r="Y1951" s="240">
        <v>0</v>
      </c>
      <c r="Z1951" s="240">
        <v>0</v>
      </c>
      <c r="AA1951" s="248">
        <v>0</v>
      </c>
      <c r="AB1951" s="93"/>
    </row>
    <row r="1952" spans="1:28" ht="19.5" customHeight="1" x14ac:dyDescent="0.15">
      <c r="A1952" s="194"/>
      <c r="B1952" s="198"/>
      <c r="C1952" s="198" t="s">
        <v>162</v>
      </c>
      <c r="D1952" s="198"/>
      <c r="E1952" s="189" t="s">
        <v>150</v>
      </c>
      <c r="F1952" s="240">
        <v>8.4000000000000005E-2</v>
      </c>
      <c r="G1952" s="240">
        <v>0</v>
      </c>
      <c r="H1952" s="240">
        <v>0</v>
      </c>
      <c r="I1952" s="240">
        <v>0</v>
      </c>
      <c r="J1952" s="240">
        <v>0</v>
      </c>
      <c r="K1952" s="240">
        <v>0</v>
      </c>
      <c r="L1952" s="240">
        <v>0</v>
      </c>
      <c r="M1952" s="240">
        <v>0</v>
      </c>
      <c r="N1952" s="240">
        <v>0</v>
      </c>
      <c r="O1952" s="240">
        <v>0</v>
      </c>
      <c r="P1952" s="240">
        <v>0</v>
      </c>
      <c r="Q1952" s="240">
        <v>0</v>
      </c>
      <c r="R1952" s="240">
        <v>0</v>
      </c>
      <c r="S1952" s="240">
        <v>0</v>
      </c>
      <c r="T1952" s="240">
        <v>0</v>
      </c>
      <c r="U1952" s="240">
        <v>0</v>
      </c>
      <c r="V1952" s="240">
        <v>0</v>
      </c>
      <c r="W1952" s="240">
        <v>0</v>
      </c>
      <c r="X1952" s="240">
        <v>8.4000000000000005E-2</v>
      </c>
      <c r="Y1952" s="240">
        <v>0</v>
      </c>
      <c r="Z1952" s="240">
        <v>0</v>
      </c>
      <c r="AA1952" s="248">
        <v>0</v>
      </c>
      <c r="AB1952" s="93"/>
    </row>
    <row r="1953" spans="1:28" ht="19.5" customHeight="1" x14ac:dyDescent="0.15">
      <c r="A1953" s="194"/>
      <c r="B1953" s="198" t="s">
        <v>20</v>
      </c>
      <c r="C1953" s="198"/>
      <c r="D1953" s="189" t="s">
        <v>164</v>
      </c>
      <c r="E1953" s="189" t="s">
        <v>184</v>
      </c>
      <c r="F1953" s="240">
        <v>0</v>
      </c>
      <c r="G1953" s="240">
        <v>0</v>
      </c>
      <c r="H1953" s="240">
        <v>0</v>
      </c>
      <c r="I1953" s="240">
        <v>0</v>
      </c>
      <c r="J1953" s="240">
        <v>0</v>
      </c>
      <c r="K1953" s="240">
        <v>0</v>
      </c>
      <c r="L1953" s="240">
        <v>0</v>
      </c>
      <c r="M1953" s="240">
        <v>0</v>
      </c>
      <c r="N1953" s="240">
        <v>0</v>
      </c>
      <c r="O1953" s="240">
        <v>0</v>
      </c>
      <c r="P1953" s="240">
        <v>0</v>
      </c>
      <c r="Q1953" s="240">
        <v>0</v>
      </c>
      <c r="R1953" s="240">
        <v>0</v>
      </c>
      <c r="S1953" s="240">
        <v>0</v>
      </c>
      <c r="T1953" s="240">
        <v>0</v>
      </c>
      <c r="U1953" s="240">
        <v>0</v>
      </c>
      <c r="V1953" s="240">
        <v>0</v>
      </c>
      <c r="W1953" s="240">
        <v>0</v>
      </c>
      <c r="X1953" s="240">
        <v>0</v>
      </c>
      <c r="Y1953" s="240">
        <v>0</v>
      </c>
      <c r="Z1953" s="240">
        <v>0</v>
      </c>
      <c r="AA1953" s="248">
        <v>0</v>
      </c>
      <c r="AB1953" s="93"/>
    </row>
    <row r="1954" spans="1:28" ht="19.5" customHeight="1" x14ac:dyDescent="0.15">
      <c r="A1954" s="194"/>
      <c r="B1954" s="198"/>
      <c r="C1954" s="198"/>
      <c r="D1954" s="198"/>
      <c r="E1954" s="189" t="s">
        <v>150</v>
      </c>
      <c r="F1954" s="240">
        <v>0</v>
      </c>
      <c r="G1954" s="240">
        <v>0</v>
      </c>
      <c r="H1954" s="240">
        <v>0</v>
      </c>
      <c r="I1954" s="240">
        <v>0</v>
      </c>
      <c r="J1954" s="240">
        <v>0</v>
      </c>
      <c r="K1954" s="240">
        <v>0</v>
      </c>
      <c r="L1954" s="240">
        <v>0</v>
      </c>
      <c r="M1954" s="240">
        <v>0</v>
      </c>
      <c r="N1954" s="240">
        <v>0</v>
      </c>
      <c r="O1954" s="240">
        <v>0</v>
      </c>
      <c r="P1954" s="240">
        <v>0</v>
      </c>
      <c r="Q1954" s="240">
        <v>0</v>
      </c>
      <c r="R1954" s="240">
        <v>0</v>
      </c>
      <c r="S1954" s="240">
        <v>0</v>
      </c>
      <c r="T1954" s="240">
        <v>0</v>
      </c>
      <c r="U1954" s="240">
        <v>0</v>
      </c>
      <c r="V1954" s="240">
        <v>0</v>
      </c>
      <c r="W1954" s="240">
        <v>0</v>
      </c>
      <c r="X1954" s="240">
        <v>0</v>
      </c>
      <c r="Y1954" s="240">
        <v>0</v>
      </c>
      <c r="Z1954" s="240">
        <v>0</v>
      </c>
      <c r="AA1954" s="248">
        <v>0</v>
      </c>
      <c r="AB1954" s="93"/>
    </row>
    <row r="1955" spans="1:28" ht="19.5" customHeight="1" x14ac:dyDescent="0.15">
      <c r="A1955" s="194"/>
      <c r="B1955" s="197"/>
      <c r="C1955" s="193" t="s">
        <v>165</v>
      </c>
      <c r="D1955" s="188"/>
      <c r="E1955" s="189" t="s">
        <v>184</v>
      </c>
      <c r="F1955" s="240">
        <v>2750.52</v>
      </c>
      <c r="G1955" s="240">
        <v>0</v>
      </c>
      <c r="H1955" s="240">
        <v>13.29</v>
      </c>
      <c r="I1955" s="240">
        <v>39.950000000000003</v>
      </c>
      <c r="J1955" s="240">
        <v>19.72</v>
      </c>
      <c r="K1955" s="240">
        <v>21.4</v>
      </c>
      <c r="L1955" s="240">
        <v>41.84</v>
      </c>
      <c r="M1955" s="240">
        <v>70.11</v>
      </c>
      <c r="N1955" s="240">
        <v>147.52000000000001</v>
      </c>
      <c r="O1955" s="240">
        <v>78.900000000000006</v>
      </c>
      <c r="P1955" s="240">
        <v>91.13</v>
      </c>
      <c r="Q1955" s="240">
        <v>131.82</v>
      </c>
      <c r="R1955" s="240">
        <v>243.19</v>
      </c>
      <c r="S1955" s="240">
        <v>284.7</v>
      </c>
      <c r="T1955" s="240">
        <v>764.61</v>
      </c>
      <c r="U1955" s="240">
        <v>418.04</v>
      </c>
      <c r="V1955" s="240">
        <v>212.51</v>
      </c>
      <c r="W1955" s="240">
        <v>78.98</v>
      </c>
      <c r="X1955" s="240">
        <v>29.07</v>
      </c>
      <c r="Y1955" s="240">
        <v>49.16</v>
      </c>
      <c r="Z1955" s="240">
        <v>14.57</v>
      </c>
      <c r="AA1955" s="248">
        <v>0.01</v>
      </c>
      <c r="AB1955" s="93"/>
    </row>
    <row r="1956" spans="1:28" ht="19.5" customHeight="1" thickBot="1" x14ac:dyDescent="0.2">
      <c r="A1956" s="199"/>
      <c r="B1956" s="200"/>
      <c r="C1956" s="200"/>
      <c r="D1956" s="201"/>
      <c r="E1956" s="202" t="s">
        <v>150</v>
      </c>
      <c r="F1956" s="240">
        <v>376.102000000001</v>
      </c>
      <c r="G1956" s="251">
        <v>0</v>
      </c>
      <c r="H1956" s="250">
        <v>0.13300000000000001</v>
      </c>
      <c r="I1956" s="250">
        <v>1.01</v>
      </c>
      <c r="J1956" s="250">
        <v>1.006</v>
      </c>
      <c r="K1956" s="250">
        <v>1.508</v>
      </c>
      <c r="L1956" s="250">
        <v>3.7669999999999999</v>
      </c>
      <c r="M1956" s="250">
        <v>7.0139999999999896</v>
      </c>
      <c r="N1956" s="250">
        <v>16.239000000000001</v>
      </c>
      <c r="O1956" s="250">
        <v>9.4540000000000006</v>
      </c>
      <c r="P1956" s="250">
        <v>11.769</v>
      </c>
      <c r="Q1956" s="250">
        <v>18.359000000000002</v>
      </c>
      <c r="R1956" s="250">
        <v>35.262999999999998</v>
      </c>
      <c r="S1956" s="250">
        <v>41.301000000000002</v>
      </c>
      <c r="T1956" s="250">
        <v>111.326000000001</v>
      </c>
      <c r="U1956" s="250">
        <v>61.437999999999903</v>
      </c>
      <c r="V1956" s="250">
        <v>31.234000000000002</v>
      </c>
      <c r="W1956" s="250">
        <v>11.632</v>
      </c>
      <c r="X1956" s="250">
        <v>4.2770000000000001</v>
      </c>
      <c r="Y1956" s="250">
        <v>7.23</v>
      </c>
      <c r="Z1956" s="250">
        <v>2.141</v>
      </c>
      <c r="AA1956" s="249">
        <v>1E-3</v>
      </c>
      <c r="AB1956" s="93"/>
    </row>
    <row r="1957" spans="1:28" ht="19.5" customHeight="1" x14ac:dyDescent="0.15">
      <c r="A1957" s="391" t="s">
        <v>119</v>
      </c>
      <c r="B1957" s="394" t="s">
        <v>120</v>
      </c>
      <c r="C1957" s="395"/>
      <c r="D1957" s="396"/>
      <c r="E1957" s="198" t="s">
        <v>184</v>
      </c>
      <c r="F1957" s="248">
        <v>83.78</v>
      </c>
    </row>
    <row r="1958" spans="1:28" ht="19.5" customHeight="1" x14ac:dyDescent="0.15">
      <c r="A1958" s="392"/>
      <c r="B1958" s="397" t="s">
        <v>206</v>
      </c>
      <c r="C1958" s="398"/>
      <c r="D1958" s="399"/>
      <c r="E1958" s="189" t="s">
        <v>184</v>
      </c>
      <c r="F1958" s="248">
        <v>64.38</v>
      </c>
    </row>
    <row r="1959" spans="1:28" ht="19.5" customHeight="1" x14ac:dyDescent="0.15">
      <c r="A1959" s="393"/>
      <c r="B1959" s="397" t="s">
        <v>207</v>
      </c>
      <c r="C1959" s="398"/>
      <c r="D1959" s="399"/>
      <c r="E1959" s="189" t="s">
        <v>184</v>
      </c>
      <c r="F1959" s="248">
        <v>19.399999999999999</v>
      </c>
    </row>
    <row r="1960" spans="1:28" ht="19.5" customHeight="1" thickBot="1" x14ac:dyDescent="0.2">
      <c r="A1960" s="400" t="s">
        <v>205</v>
      </c>
      <c r="B1960" s="401"/>
      <c r="C1960" s="401"/>
      <c r="D1960" s="402"/>
      <c r="E1960" s="203" t="s">
        <v>184</v>
      </c>
      <c r="F1960" s="247">
        <v>0</v>
      </c>
    </row>
    <row r="1962" spans="1:28" ht="19.5" customHeight="1" x14ac:dyDescent="0.15">
      <c r="A1962" s="88" t="s">
        <v>387</v>
      </c>
      <c r="F1962" s="261" t="s">
        <v>499</v>
      </c>
    </row>
    <row r="1963" spans="1:28" ht="19.5" customHeight="1" thickBot="1" x14ac:dyDescent="0.2">
      <c r="A1963" s="388" t="s">
        <v>28</v>
      </c>
      <c r="B1963" s="390"/>
      <c r="C1963" s="390"/>
      <c r="D1963" s="390"/>
      <c r="E1963" s="390"/>
      <c r="F1963" s="390"/>
      <c r="G1963" s="390"/>
      <c r="H1963" s="390"/>
      <c r="I1963" s="390"/>
      <c r="J1963" s="390"/>
      <c r="K1963" s="390"/>
      <c r="L1963" s="390"/>
      <c r="M1963" s="390"/>
      <c r="N1963" s="390"/>
      <c r="O1963" s="390"/>
      <c r="P1963" s="390"/>
      <c r="Q1963" s="390"/>
      <c r="R1963" s="390"/>
      <c r="S1963" s="390"/>
      <c r="T1963" s="390"/>
      <c r="U1963" s="390"/>
      <c r="V1963" s="390"/>
      <c r="W1963" s="390"/>
      <c r="X1963" s="390"/>
      <c r="Y1963" s="390"/>
      <c r="Z1963" s="390"/>
      <c r="AA1963" s="390"/>
    </row>
    <row r="1964" spans="1:28" ht="19.5" customHeight="1" x14ac:dyDescent="0.15">
      <c r="A1964" s="185" t="s">
        <v>180</v>
      </c>
      <c r="B1964" s="186"/>
      <c r="C1964" s="186"/>
      <c r="D1964" s="186"/>
      <c r="E1964" s="186"/>
      <c r="F1964" s="90" t="s">
        <v>181</v>
      </c>
      <c r="G1964" s="91"/>
      <c r="H1964" s="91"/>
      <c r="I1964" s="91"/>
      <c r="J1964" s="91"/>
      <c r="K1964" s="91"/>
      <c r="L1964" s="91"/>
      <c r="M1964" s="91"/>
      <c r="N1964" s="91"/>
      <c r="O1964" s="91"/>
      <c r="P1964" s="91"/>
      <c r="Q1964" s="260"/>
      <c r="R1964" s="92"/>
      <c r="S1964" s="91"/>
      <c r="T1964" s="91"/>
      <c r="U1964" s="91"/>
      <c r="V1964" s="91"/>
      <c r="W1964" s="91"/>
      <c r="X1964" s="91"/>
      <c r="Y1964" s="91"/>
      <c r="Z1964" s="91"/>
      <c r="AA1964" s="259" t="s">
        <v>182</v>
      </c>
      <c r="AB1964" s="93"/>
    </row>
    <row r="1965" spans="1:28" ht="19.5" customHeight="1" x14ac:dyDescent="0.15">
      <c r="A1965" s="187" t="s">
        <v>183</v>
      </c>
      <c r="B1965" s="188"/>
      <c r="C1965" s="188"/>
      <c r="D1965" s="188"/>
      <c r="E1965" s="189" t="s">
        <v>184</v>
      </c>
      <c r="F1965" s="240">
        <v>118.65</v>
      </c>
      <c r="G1965" s="256" t="s">
        <v>185</v>
      </c>
      <c r="H1965" s="256" t="s">
        <v>186</v>
      </c>
      <c r="I1965" s="256" t="s">
        <v>187</v>
      </c>
      <c r="J1965" s="256" t="s">
        <v>188</v>
      </c>
      <c r="K1965" s="256" t="s">
        <v>228</v>
      </c>
      <c r="L1965" s="256" t="s">
        <v>229</v>
      </c>
      <c r="M1965" s="256" t="s">
        <v>230</v>
      </c>
      <c r="N1965" s="256" t="s">
        <v>231</v>
      </c>
      <c r="O1965" s="256" t="s">
        <v>232</v>
      </c>
      <c r="P1965" s="256" t="s">
        <v>233</v>
      </c>
      <c r="Q1965" s="258" t="s">
        <v>234</v>
      </c>
      <c r="R1965" s="257" t="s">
        <v>235</v>
      </c>
      <c r="S1965" s="256" t="s">
        <v>236</v>
      </c>
      <c r="T1965" s="256" t="s">
        <v>237</v>
      </c>
      <c r="U1965" s="256" t="s">
        <v>238</v>
      </c>
      <c r="V1965" s="256" t="s">
        <v>239</v>
      </c>
      <c r="W1965" s="256" t="s">
        <v>42</v>
      </c>
      <c r="X1965" s="256" t="s">
        <v>147</v>
      </c>
      <c r="Y1965" s="256" t="s">
        <v>148</v>
      </c>
      <c r="Z1965" s="256" t="s">
        <v>149</v>
      </c>
      <c r="AA1965" s="253"/>
      <c r="AB1965" s="93"/>
    </row>
    <row r="1966" spans="1:28" ht="19.5" customHeight="1" x14ac:dyDescent="0.15">
      <c r="A1966" s="190"/>
      <c r="B1966" s="191"/>
      <c r="C1966" s="191"/>
      <c r="D1966" s="191"/>
      <c r="E1966" s="189" t="s">
        <v>150</v>
      </c>
      <c r="F1966" s="240">
        <v>28.756</v>
      </c>
      <c r="G1966" s="254"/>
      <c r="H1966" s="254"/>
      <c r="I1966" s="254"/>
      <c r="J1966" s="254"/>
      <c r="K1966" s="254"/>
      <c r="L1966" s="254"/>
      <c r="M1966" s="254"/>
      <c r="N1966" s="254"/>
      <c r="O1966" s="254"/>
      <c r="P1966" s="254"/>
      <c r="Q1966" s="255"/>
      <c r="R1966" s="94"/>
      <c r="S1966" s="254"/>
      <c r="T1966" s="254"/>
      <c r="U1966" s="254"/>
      <c r="V1966" s="254"/>
      <c r="W1966" s="254"/>
      <c r="X1966" s="254"/>
      <c r="Y1966" s="254"/>
      <c r="Z1966" s="254"/>
      <c r="AA1966" s="253" t="s">
        <v>151</v>
      </c>
      <c r="AB1966" s="93"/>
    </row>
    <row r="1967" spans="1:28" ht="19.5" customHeight="1" x14ac:dyDescent="0.15">
      <c r="A1967" s="192"/>
      <c r="B1967" s="193" t="s">
        <v>152</v>
      </c>
      <c r="C1967" s="188"/>
      <c r="D1967" s="188"/>
      <c r="E1967" s="189" t="s">
        <v>184</v>
      </c>
      <c r="F1967" s="240">
        <v>117.45</v>
      </c>
      <c r="G1967" s="240">
        <v>0.61</v>
      </c>
      <c r="H1967" s="240">
        <v>0.11</v>
      </c>
      <c r="I1967" s="240">
        <v>0.81</v>
      </c>
      <c r="J1967" s="240">
        <v>5.53</v>
      </c>
      <c r="K1967" s="240">
        <v>0.82</v>
      </c>
      <c r="L1967" s="240">
        <v>5.18</v>
      </c>
      <c r="M1967" s="240">
        <v>4.0599999999999996</v>
      </c>
      <c r="N1967" s="240">
        <v>5.22</v>
      </c>
      <c r="O1967" s="240">
        <v>4.92</v>
      </c>
      <c r="P1967" s="240">
        <v>7.25</v>
      </c>
      <c r="Q1967" s="240">
        <v>9.4499999999999993</v>
      </c>
      <c r="R1967" s="240">
        <v>10.15</v>
      </c>
      <c r="S1967" s="240">
        <v>23.33</v>
      </c>
      <c r="T1967" s="240">
        <v>11.45</v>
      </c>
      <c r="U1967" s="240">
        <v>6.2</v>
      </c>
      <c r="V1967" s="240">
        <v>4.7300000000000004</v>
      </c>
      <c r="W1967" s="240">
        <v>1.55</v>
      </c>
      <c r="X1967" s="240">
        <v>2.98</v>
      </c>
      <c r="Y1967" s="240">
        <v>6.44</v>
      </c>
      <c r="Z1967" s="240">
        <v>2.56</v>
      </c>
      <c r="AA1967" s="248">
        <v>4.0999999999999996</v>
      </c>
      <c r="AB1967" s="93"/>
    </row>
    <row r="1968" spans="1:28" ht="19.5" customHeight="1" x14ac:dyDescent="0.15">
      <c r="A1968" s="194"/>
      <c r="B1968" s="195"/>
      <c r="C1968" s="191"/>
      <c r="D1968" s="191"/>
      <c r="E1968" s="189" t="s">
        <v>150</v>
      </c>
      <c r="F1968" s="240">
        <v>28.756</v>
      </c>
      <c r="G1968" s="240">
        <v>0</v>
      </c>
      <c r="H1968" s="240">
        <v>0</v>
      </c>
      <c r="I1968" s="240">
        <v>1.6E-2</v>
      </c>
      <c r="J1968" s="240">
        <v>9.5000000000000001E-2</v>
      </c>
      <c r="K1968" s="240">
        <v>5.7000000000000002E-2</v>
      </c>
      <c r="L1968" s="240">
        <v>0.52700000000000002</v>
      </c>
      <c r="M1968" s="240">
        <v>0.72699999999999998</v>
      </c>
      <c r="N1968" s="240">
        <v>1.282</v>
      </c>
      <c r="O1968" s="240">
        <v>1.575</v>
      </c>
      <c r="P1968" s="240">
        <v>1.917</v>
      </c>
      <c r="Q1968" s="240">
        <v>2.3889999999999998</v>
      </c>
      <c r="R1968" s="240">
        <v>2.286</v>
      </c>
      <c r="S1968" s="240">
        <v>6.0380000000000003</v>
      </c>
      <c r="T1968" s="240">
        <v>3.4329999999999998</v>
      </c>
      <c r="U1968" s="240">
        <v>2.0009999999999999</v>
      </c>
      <c r="V1968" s="240">
        <v>1.4630000000000001</v>
      </c>
      <c r="W1968" s="240">
        <v>0.53600000000000003</v>
      </c>
      <c r="X1968" s="240">
        <v>1.0189999999999999</v>
      </c>
      <c r="Y1968" s="240">
        <v>1.8440000000000001</v>
      </c>
      <c r="Z1968" s="240">
        <v>0.48499999999999999</v>
      </c>
      <c r="AA1968" s="248">
        <v>1.0660000000000001</v>
      </c>
      <c r="AB1968" s="93"/>
    </row>
    <row r="1969" spans="1:28" ht="19.5" customHeight="1" x14ac:dyDescent="0.15">
      <c r="A1969" s="194"/>
      <c r="B1969" s="196"/>
      <c r="C1969" s="193" t="s">
        <v>152</v>
      </c>
      <c r="D1969" s="188"/>
      <c r="E1969" s="189" t="s">
        <v>184</v>
      </c>
      <c r="F1969" s="240">
        <v>76.09</v>
      </c>
      <c r="G1969" s="240">
        <v>0.61</v>
      </c>
      <c r="H1969" s="240">
        <v>0.11</v>
      </c>
      <c r="I1969" s="240">
        <v>0.22</v>
      </c>
      <c r="J1969" s="240">
        <v>4.8099999999999996</v>
      </c>
      <c r="K1969" s="240">
        <v>0</v>
      </c>
      <c r="L1969" s="240">
        <v>0.5</v>
      </c>
      <c r="M1969" s="240">
        <v>2.4300000000000002</v>
      </c>
      <c r="N1969" s="240">
        <v>4.28</v>
      </c>
      <c r="O1969" s="240">
        <v>4.92</v>
      </c>
      <c r="P1969" s="240">
        <v>6.07</v>
      </c>
      <c r="Q1969" s="240">
        <v>6.99</v>
      </c>
      <c r="R1969" s="240">
        <v>4.5999999999999996</v>
      </c>
      <c r="S1969" s="240">
        <v>15.14</v>
      </c>
      <c r="T1969" s="240">
        <v>8.1199999999999992</v>
      </c>
      <c r="U1969" s="240">
        <v>5.66</v>
      </c>
      <c r="V1969" s="240">
        <v>3.24</v>
      </c>
      <c r="W1969" s="240">
        <v>1.1000000000000001</v>
      </c>
      <c r="X1969" s="240">
        <v>1.62</v>
      </c>
      <c r="Y1969" s="240">
        <v>2.6</v>
      </c>
      <c r="Z1969" s="240">
        <v>0.37</v>
      </c>
      <c r="AA1969" s="248">
        <v>2.7</v>
      </c>
      <c r="AB1969" s="93"/>
    </row>
    <row r="1970" spans="1:28" ht="19.5" customHeight="1" x14ac:dyDescent="0.15">
      <c r="A1970" s="194"/>
      <c r="B1970" s="197"/>
      <c r="C1970" s="197"/>
      <c r="D1970" s="191"/>
      <c r="E1970" s="189" t="s">
        <v>150</v>
      </c>
      <c r="F1970" s="240">
        <v>21.289000000000001</v>
      </c>
      <c r="G1970" s="240">
        <v>0</v>
      </c>
      <c r="H1970" s="240">
        <v>0</v>
      </c>
      <c r="I1970" s="240">
        <v>0</v>
      </c>
      <c r="J1970" s="240">
        <v>5.8000000000000003E-2</v>
      </c>
      <c r="K1970" s="240">
        <v>0</v>
      </c>
      <c r="L1970" s="240">
        <v>0.105</v>
      </c>
      <c r="M1970" s="240">
        <v>0.56399999999999995</v>
      </c>
      <c r="N1970" s="240">
        <v>1.1779999999999999</v>
      </c>
      <c r="O1970" s="240">
        <v>1.575</v>
      </c>
      <c r="P1970" s="240">
        <v>1.7629999999999999</v>
      </c>
      <c r="Q1970" s="240">
        <v>2.0289999999999999</v>
      </c>
      <c r="R1970" s="240">
        <v>1.375</v>
      </c>
      <c r="S1970" s="240">
        <v>4.2350000000000003</v>
      </c>
      <c r="T1970" s="240">
        <v>2.6269999999999998</v>
      </c>
      <c r="U1970" s="240">
        <v>1.889</v>
      </c>
      <c r="V1970" s="240">
        <v>1.0760000000000001</v>
      </c>
      <c r="W1970" s="240">
        <v>0.45100000000000001</v>
      </c>
      <c r="X1970" s="240">
        <v>0.66500000000000004</v>
      </c>
      <c r="Y1970" s="240">
        <v>0.84499999999999997</v>
      </c>
      <c r="Z1970" s="240">
        <v>0.152</v>
      </c>
      <c r="AA1970" s="248">
        <v>0.70199999999999996</v>
      </c>
      <c r="AB1970" s="93"/>
    </row>
    <row r="1971" spans="1:28" ht="19.5" customHeight="1" x14ac:dyDescent="0.15">
      <c r="A1971" s="194"/>
      <c r="B1971" s="198"/>
      <c r="C1971" s="189"/>
      <c r="D1971" s="189" t="s">
        <v>153</v>
      </c>
      <c r="E1971" s="189" t="s">
        <v>184</v>
      </c>
      <c r="F1971" s="240">
        <v>75.11</v>
      </c>
      <c r="G1971" s="240">
        <v>0.61</v>
      </c>
      <c r="H1971" s="240">
        <v>0.11</v>
      </c>
      <c r="I1971" s="240">
        <v>0.22</v>
      </c>
      <c r="J1971" s="240">
        <v>4.8099999999999996</v>
      </c>
      <c r="K1971" s="240">
        <v>0</v>
      </c>
      <c r="L1971" s="240">
        <v>0.5</v>
      </c>
      <c r="M1971" s="240">
        <v>2.4300000000000002</v>
      </c>
      <c r="N1971" s="240">
        <v>4.28</v>
      </c>
      <c r="O1971" s="240">
        <v>4.92</v>
      </c>
      <c r="P1971" s="240">
        <v>5.72</v>
      </c>
      <c r="Q1971" s="240">
        <v>6.36</v>
      </c>
      <c r="R1971" s="240">
        <v>4.5999999999999996</v>
      </c>
      <c r="S1971" s="240">
        <v>15.14</v>
      </c>
      <c r="T1971" s="240">
        <v>8.1199999999999992</v>
      </c>
      <c r="U1971" s="240">
        <v>5.66</v>
      </c>
      <c r="V1971" s="240">
        <v>3.24</v>
      </c>
      <c r="W1971" s="240">
        <v>1.1000000000000001</v>
      </c>
      <c r="X1971" s="240">
        <v>1.62</v>
      </c>
      <c r="Y1971" s="240">
        <v>2.6</v>
      </c>
      <c r="Z1971" s="240">
        <v>0.37</v>
      </c>
      <c r="AA1971" s="248">
        <v>2.7</v>
      </c>
      <c r="AB1971" s="93"/>
    </row>
    <row r="1972" spans="1:28" ht="19.5" customHeight="1" x14ac:dyDescent="0.15">
      <c r="A1972" s="194"/>
      <c r="B1972" s="198" t="s">
        <v>154</v>
      </c>
      <c r="C1972" s="198"/>
      <c r="D1972" s="198"/>
      <c r="E1972" s="189" t="s">
        <v>150</v>
      </c>
      <c r="F1972" s="240">
        <v>21.135999999999999</v>
      </c>
      <c r="G1972" s="240">
        <v>0</v>
      </c>
      <c r="H1972" s="240">
        <v>0</v>
      </c>
      <c r="I1972" s="240">
        <v>0</v>
      </c>
      <c r="J1972" s="240">
        <v>5.8000000000000003E-2</v>
      </c>
      <c r="K1972" s="240">
        <v>0</v>
      </c>
      <c r="L1972" s="240">
        <v>0.105</v>
      </c>
      <c r="M1972" s="240">
        <v>0.56399999999999995</v>
      </c>
      <c r="N1972" s="240">
        <v>1.1779999999999999</v>
      </c>
      <c r="O1972" s="240">
        <v>1.575</v>
      </c>
      <c r="P1972" s="240">
        <v>1.6719999999999999</v>
      </c>
      <c r="Q1972" s="240">
        <v>1.9670000000000001</v>
      </c>
      <c r="R1972" s="240">
        <v>1.375</v>
      </c>
      <c r="S1972" s="240">
        <v>4.2350000000000003</v>
      </c>
      <c r="T1972" s="240">
        <v>2.6269999999999998</v>
      </c>
      <c r="U1972" s="240">
        <v>1.889</v>
      </c>
      <c r="V1972" s="240">
        <v>1.0760000000000001</v>
      </c>
      <c r="W1972" s="240">
        <v>0.45100000000000001</v>
      </c>
      <c r="X1972" s="240">
        <v>0.66500000000000004</v>
      </c>
      <c r="Y1972" s="240">
        <v>0.84499999999999997</v>
      </c>
      <c r="Z1972" s="240">
        <v>0.152</v>
      </c>
      <c r="AA1972" s="248">
        <v>0.70199999999999996</v>
      </c>
      <c r="AB1972" s="93"/>
    </row>
    <row r="1973" spans="1:28" ht="19.5" customHeight="1" x14ac:dyDescent="0.15">
      <c r="A1973" s="194" t="s">
        <v>155</v>
      </c>
      <c r="B1973" s="198"/>
      <c r="C1973" s="198" t="s">
        <v>10</v>
      </c>
      <c r="D1973" s="189" t="s">
        <v>156</v>
      </c>
      <c r="E1973" s="189" t="s">
        <v>184</v>
      </c>
      <c r="F1973" s="240">
        <v>33.549999999999997</v>
      </c>
      <c r="G1973" s="240">
        <v>0</v>
      </c>
      <c r="H1973" s="240">
        <v>0</v>
      </c>
      <c r="I1973" s="240">
        <v>0</v>
      </c>
      <c r="J1973" s="240">
        <v>0</v>
      </c>
      <c r="K1973" s="240">
        <v>0</v>
      </c>
      <c r="L1973" s="240">
        <v>0.5</v>
      </c>
      <c r="M1973" s="240">
        <v>1.64</v>
      </c>
      <c r="N1973" s="240">
        <v>3.73</v>
      </c>
      <c r="O1973" s="240">
        <v>4.92</v>
      </c>
      <c r="P1973" s="240">
        <v>3.77</v>
      </c>
      <c r="Q1973" s="240">
        <v>3.75</v>
      </c>
      <c r="R1973" s="240">
        <v>1.29</v>
      </c>
      <c r="S1973" s="240">
        <v>3.22</v>
      </c>
      <c r="T1973" s="240">
        <v>3.15</v>
      </c>
      <c r="U1973" s="240">
        <v>2.62</v>
      </c>
      <c r="V1973" s="240">
        <v>0.94</v>
      </c>
      <c r="W1973" s="240">
        <v>1.1000000000000001</v>
      </c>
      <c r="X1973" s="240">
        <v>1.62</v>
      </c>
      <c r="Y1973" s="240">
        <v>0.93</v>
      </c>
      <c r="Z1973" s="240">
        <v>0.37</v>
      </c>
      <c r="AA1973" s="248">
        <v>0</v>
      </c>
      <c r="AB1973" s="93"/>
    </row>
    <row r="1974" spans="1:28" ht="19.5" customHeight="1" x14ac:dyDescent="0.15">
      <c r="A1974" s="194"/>
      <c r="B1974" s="198"/>
      <c r="C1974" s="198"/>
      <c r="D1974" s="198"/>
      <c r="E1974" s="189" t="s">
        <v>150</v>
      </c>
      <c r="F1974" s="240">
        <v>11.939</v>
      </c>
      <c r="G1974" s="240">
        <v>0</v>
      </c>
      <c r="H1974" s="240">
        <v>0</v>
      </c>
      <c r="I1974" s="240">
        <v>0</v>
      </c>
      <c r="J1974" s="240">
        <v>0</v>
      </c>
      <c r="K1974" s="240">
        <v>0</v>
      </c>
      <c r="L1974" s="240">
        <v>0.105</v>
      </c>
      <c r="M1974" s="240">
        <v>0.41199999999999998</v>
      </c>
      <c r="N1974" s="240">
        <v>1.0629999999999999</v>
      </c>
      <c r="O1974" s="240">
        <v>1.575</v>
      </c>
      <c r="P1974" s="240">
        <v>1.282</v>
      </c>
      <c r="Q1974" s="240">
        <v>1.3879999999999999</v>
      </c>
      <c r="R1974" s="240">
        <v>0.49099999999999999</v>
      </c>
      <c r="S1974" s="240">
        <v>1.2549999999999999</v>
      </c>
      <c r="T1974" s="240">
        <v>1.258</v>
      </c>
      <c r="U1974" s="240">
        <v>1.0740000000000001</v>
      </c>
      <c r="V1974" s="240">
        <v>0.38600000000000001</v>
      </c>
      <c r="W1974" s="240">
        <v>0.45100000000000001</v>
      </c>
      <c r="X1974" s="240">
        <v>0.66500000000000004</v>
      </c>
      <c r="Y1974" s="240">
        <v>0.38200000000000001</v>
      </c>
      <c r="Z1974" s="240">
        <v>0.152</v>
      </c>
      <c r="AA1974" s="248">
        <v>0</v>
      </c>
      <c r="AB1974" s="93"/>
    </row>
    <row r="1975" spans="1:28" ht="19.5" customHeight="1" x14ac:dyDescent="0.15">
      <c r="A1975" s="194"/>
      <c r="B1975" s="198"/>
      <c r="C1975" s="198"/>
      <c r="D1975" s="189" t="s">
        <v>157</v>
      </c>
      <c r="E1975" s="189" t="s">
        <v>184</v>
      </c>
      <c r="F1975" s="240">
        <v>11.39</v>
      </c>
      <c r="G1975" s="240">
        <v>0</v>
      </c>
      <c r="H1975" s="240">
        <v>0</v>
      </c>
      <c r="I1975" s="240">
        <v>0</v>
      </c>
      <c r="J1975" s="240">
        <v>0</v>
      </c>
      <c r="K1975" s="240">
        <v>0</v>
      </c>
      <c r="L1975" s="240">
        <v>0</v>
      </c>
      <c r="M1975" s="240">
        <v>0</v>
      </c>
      <c r="N1975" s="240">
        <v>0</v>
      </c>
      <c r="O1975" s="240">
        <v>0</v>
      </c>
      <c r="P1975" s="240">
        <v>0</v>
      </c>
      <c r="Q1975" s="240">
        <v>1.95</v>
      </c>
      <c r="R1975" s="240">
        <v>0.27</v>
      </c>
      <c r="S1975" s="240">
        <v>4.78</v>
      </c>
      <c r="T1975" s="240">
        <v>1.88</v>
      </c>
      <c r="U1975" s="240">
        <v>1.67</v>
      </c>
      <c r="V1975" s="240">
        <v>0</v>
      </c>
      <c r="W1975" s="240">
        <v>0</v>
      </c>
      <c r="X1975" s="240">
        <v>0</v>
      </c>
      <c r="Y1975" s="240">
        <v>0.84</v>
      </c>
      <c r="Z1975" s="240">
        <v>0</v>
      </c>
      <c r="AA1975" s="248">
        <v>0</v>
      </c>
      <c r="AB1975" s="93"/>
    </row>
    <row r="1976" spans="1:28" ht="19.5" customHeight="1" x14ac:dyDescent="0.15">
      <c r="A1976" s="194"/>
      <c r="B1976" s="198"/>
      <c r="C1976" s="198"/>
      <c r="D1976" s="198"/>
      <c r="E1976" s="189" t="s">
        <v>150</v>
      </c>
      <c r="F1976" s="240">
        <v>2.762</v>
      </c>
      <c r="G1976" s="240">
        <v>0</v>
      </c>
      <c r="H1976" s="240">
        <v>0</v>
      </c>
      <c r="I1976" s="240">
        <v>0</v>
      </c>
      <c r="J1976" s="240">
        <v>0</v>
      </c>
      <c r="K1976" s="240">
        <v>0</v>
      </c>
      <c r="L1976" s="240">
        <v>0</v>
      </c>
      <c r="M1976" s="240">
        <v>0</v>
      </c>
      <c r="N1976" s="240">
        <v>0</v>
      </c>
      <c r="O1976" s="240">
        <v>0</v>
      </c>
      <c r="P1976" s="240">
        <v>0</v>
      </c>
      <c r="Q1976" s="240">
        <v>0.42899999999999999</v>
      </c>
      <c r="R1976" s="240">
        <v>6.3E-2</v>
      </c>
      <c r="S1976" s="240">
        <v>1.147</v>
      </c>
      <c r="T1976" s="240">
        <v>0.47099999999999997</v>
      </c>
      <c r="U1976" s="240">
        <v>0.434</v>
      </c>
      <c r="V1976" s="240">
        <v>0</v>
      </c>
      <c r="W1976" s="240">
        <v>0</v>
      </c>
      <c r="X1976" s="240">
        <v>0</v>
      </c>
      <c r="Y1976" s="240">
        <v>0.218</v>
      </c>
      <c r="Z1976" s="240">
        <v>0</v>
      </c>
      <c r="AA1976" s="248">
        <v>0</v>
      </c>
      <c r="AB1976" s="93"/>
    </row>
    <row r="1977" spans="1:28" ht="19.5" customHeight="1" x14ac:dyDescent="0.15">
      <c r="A1977" s="194"/>
      <c r="B1977" s="198" t="s">
        <v>158</v>
      </c>
      <c r="C1977" s="198" t="s">
        <v>159</v>
      </c>
      <c r="D1977" s="189" t="s">
        <v>160</v>
      </c>
      <c r="E1977" s="189" t="s">
        <v>184</v>
      </c>
      <c r="F1977" s="240">
        <v>7.64</v>
      </c>
      <c r="G1977" s="240">
        <v>0</v>
      </c>
      <c r="H1977" s="240">
        <v>0</v>
      </c>
      <c r="I1977" s="240">
        <v>0</v>
      </c>
      <c r="J1977" s="240">
        <v>0</v>
      </c>
      <c r="K1977" s="240">
        <v>0</v>
      </c>
      <c r="L1977" s="240">
        <v>0</v>
      </c>
      <c r="M1977" s="240">
        <v>0</v>
      </c>
      <c r="N1977" s="240">
        <v>0</v>
      </c>
      <c r="O1977" s="240">
        <v>0</v>
      </c>
      <c r="P1977" s="240">
        <v>1.95</v>
      </c>
      <c r="Q1977" s="240">
        <v>0</v>
      </c>
      <c r="R1977" s="240">
        <v>0</v>
      </c>
      <c r="S1977" s="240">
        <v>2.16</v>
      </c>
      <c r="T1977" s="240">
        <v>0</v>
      </c>
      <c r="U1977" s="240">
        <v>0.74</v>
      </c>
      <c r="V1977" s="240">
        <v>0</v>
      </c>
      <c r="W1977" s="240">
        <v>0</v>
      </c>
      <c r="X1977" s="240">
        <v>0</v>
      </c>
      <c r="Y1977" s="240">
        <v>0.09</v>
      </c>
      <c r="Z1977" s="240">
        <v>0</v>
      </c>
      <c r="AA1977" s="248">
        <v>2.7</v>
      </c>
      <c r="AB1977" s="93"/>
    </row>
    <row r="1978" spans="1:28" ht="19.5" customHeight="1" x14ac:dyDescent="0.15">
      <c r="A1978" s="194"/>
      <c r="B1978" s="198"/>
      <c r="C1978" s="198"/>
      <c r="D1978" s="198"/>
      <c r="E1978" s="189" t="s">
        <v>150</v>
      </c>
      <c r="F1978" s="240">
        <v>1.825</v>
      </c>
      <c r="G1978" s="240">
        <v>0</v>
      </c>
      <c r="H1978" s="240">
        <v>0</v>
      </c>
      <c r="I1978" s="240">
        <v>0</v>
      </c>
      <c r="J1978" s="240">
        <v>0</v>
      </c>
      <c r="K1978" s="240">
        <v>0</v>
      </c>
      <c r="L1978" s="240">
        <v>0</v>
      </c>
      <c r="M1978" s="240">
        <v>0</v>
      </c>
      <c r="N1978" s="240">
        <v>0</v>
      </c>
      <c r="O1978" s="240">
        <v>0</v>
      </c>
      <c r="P1978" s="240">
        <v>0.39</v>
      </c>
      <c r="Q1978" s="240">
        <v>0</v>
      </c>
      <c r="R1978" s="240">
        <v>0</v>
      </c>
      <c r="S1978" s="240">
        <v>0.51800000000000002</v>
      </c>
      <c r="T1978" s="240">
        <v>0</v>
      </c>
      <c r="U1978" s="240">
        <v>0.192</v>
      </c>
      <c r="V1978" s="240">
        <v>0</v>
      </c>
      <c r="W1978" s="240">
        <v>0</v>
      </c>
      <c r="X1978" s="240">
        <v>0</v>
      </c>
      <c r="Y1978" s="240">
        <v>2.3E-2</v>
      </c>
      <c r="Z1978" s="240">
        <v>0</v>
      </c>
      <c r="AA1978" s="248">
        <v>0.70199999999999996</v>
      </c>
      <c r="AB1978" s="93"/>
    </row>
    <row r="1979" spans="1:28" ht="19.5" customHeight="1" x14ac:dyDescent="0.15">
      <c r="A1979" s="194"/>
      <c r="B1979" s="198"/>
      <c r="C1979" s="198"/>
      <c r="D1979" s="189" t="s">
        <v>161</v>
      </c>
      <c r="E1979" s="189" t="s">
        <v>184</v>
      </c>
      <c r="F1979" s="240">
        <v>5.75</v>
      </c>
      <c r="G1979" s="240">
        <v>0.61</v>
      </c>
      <c r="H1979" s="240">
        <v>0.11</v>
      </c>
      <c r="I1979" s="240">
        <v>0.22</v>
      </c>
      <c r="J1979" s="240">
        <v>4.8099999999999996</v>
      </c>
      <c r="K1979" s="240">
        <v>0</v>
      </c>
      <c r="L1979" s="240">
        <v>0</v>
      </c>
      <c r="M1979" s="240">
        <v>0</v>
      </c>
      <c r="N1979" s="240">
        <v>0</v>
      </c>
      <c r="O1979" s="240">
        <v>0</v>
      </c>
      <c r="P1979" s="240">
        <v>0</v>
      </c>
      <c r="Q1979" s="240">
        <v>0</v>
      </c>
      <c r="R1979" s="240">
        <v>0</v>
      </c>
      <c r="S1979" s="240">
        <v>0</v>
      </c>
      <c r="T1979" s="240">
        <v>0</v>
      </c>
      <c r="U1979" s="240">
        <v>0</v>
      </c>
      <c r="V1979" s="240">
        <v>0</v>
      </c>
      <c r="W1979" s="240">
        <v>0</v>
      </c>
      <c r="X1979" s="240">
        <v>0</v>
      </c>
      <c r="Y1979" s="240">
        <v>0</v>
      </c>
      <c r="Z1979" s="240">
        <v>0</v>
      </c>
      <c r="AA1979" s="248">
        <v>0</v>
      </c>
      <c r="AB1979" s="93"/>
    </row>
    <row r="1980" spans="1:28" ht="19.5" customHeight="1" x14ac:dyDescent="0.15">
      <c r="A1980" s="194"/>
      <c r="B1980" s="198"/>
      <c r="C1980" s="198"/>
      <c r="D1980" s="198"/>
      <c r="E1980" s="189" t="s">
        <v>150</v>
      </c>
      <c r="F1980" s="240">
        <v>5.8000000000000003E-2</v>
      </c>
      <c r="G1980" s="240">
        <v>0</v>
      </c>
      <c r="H1980" s="240">
        <v>0</v>
      </c>
      <c r="I1980" s="240">
        <v>0</v>
      </c>
      <c r="J1980" s="240">
        <v>5.8000000000000003E-2</v>
      </c>
      <c r="K1980" s="240">
        <v>0</v>
      </c>
      <c r="L1980" s="240">
        <v>0</v>
      </c>
      <c r="M1980" s="240">
        <v>0</v>
      </c>
      <c r="N1980" s="240">
        <v>0</v>
      </c>
      <c r="O1980" s="240">
        <v>0</v>
      </c>
      <c r="P1980" s="240">
        <v>0</v>
      </c>
      <c r="Q1980" s="240">
        <v>0</v>
      </c>
      <c r="R1980" s="240">
        <v>0</v>
      </c>
      <c r="S1980" s="240">
        <v>0</v>
      </c>
      <c r="T1980" s="240">
        <v>0</v>
      </c>
      <c r="U1980" s="240">
        <v>0</v>
      </c>
      <c r="V1980" s="240">
        <v>0</v>
      </c>
      <c r="W1980" s="240">
        <v>0</v>
      </c>
      <c r="X1980" s="240">
        <v>0</v>
      </c>
      <c r="Y1980" s="240">
        <v>0</v>
      </c>
      <c r="Z1980" s="240">
        <v>0</v>
      </c>
      <c r="AA1980" s="248">
        <v>0</v>
      </c>
      <c r="AB1980" s="93"/>
    </row>
    <row r="1981" spans="1:28" ht="19.5" customHeight="1" x14ac:dyDescent="0.15">
      <c r="A1981" s="194"/>
      <c r="B1981" s="198"/>
      <c r="C1981" s="198" t="s">
        <v>162</v>
      </c>
      <c r="D1981" s="189" t="s">
        <v>163</v>
      </c>
      <c r="E1981" s="189" t="s">
        <v>184</v>
      </c>
      <c r="F1981" s="240">
        <v>16.78</v>
      </c>
      <c r="G1981" s="240">
        <v>0</v>
      </c>
      <c r="H1981" s="240">
        <v>0</v>
      </c>
      <c r="I1981" s="240">
        <v>0</v>
      </c>
      <c r="J1981" s="240">
        <v>0</v>
      </c>
      <c r="K1981" s="240">
        <v>0</v>
      </c>
      <c r="L1981" s="240">
        <v>0</v>
      </c>
      <c r="M1981" s="240">
        <v>0.79</v>
      </c>
      <c r="N1981" s="240">
        <v>0.55000000000000004</v>
      </c>
      <c r="O1981" s="240">
        <v>0</v>
      </c>
      <c r="P1981" s="240">
        <v>0</v>
      </c>
      <c r="Q1981" s="240">
        <v>0.66</v>
      </c>
      <c r="R1981" s="240">
        <v>3.04</v>
      </c>
      <c r="S1981" s="240">
        <v>4.9800000000000004</v>
      </c>
      <c r="T1981" s="240">
        <v>3.09</v>
      </c>
      <c r="U1981" s="240">
        <v>0.63</v>
      </c>
      <c r="V1981" s="240">
        <v>2.2999999999999998</v>
      </c>
      <c r="W1981" s="240">
        <v>0</v>
      </c>
      <c r="X1981" s="240">
        <v>0</v>
      </c>
      <c r="Y1981" s="240">
        <v>0.74</v>
      </c>
      <c r="Z1981" s="240">
        <v>0</v>
      </c>
      <c r="AA1981" s="248">
        <v>0</v>
      </c>
      <c r="AB1981" s="93"/>
    </row>
    <row r="1982" spans="1:28" ht="19.5" customHeight="1" x14ac:dyDescent="0.15">
      <c r="A1982" s="194"/>
      <c r="B1982" s="198" t="s">
        <v>20</v>
      </c>
      <c r="C1982" s="198"/>
      <c r="D1982" s="198"/>
      <c r="E1982" s="189" t="s">
        <v>150</v>
      </c>
      <c r="F1982" s="240">
        <v>4.5519999999999996</v>
      </c>
      <c r="G1982" s="240">
        <v>0</v>
      </c>
      <c r="H1982" s="240">
        <v>0</v>
      </c>
      <c r="I1982" s="240">
        <v>0</v>
      </c>
      <c r="J1982" s="240">
        <v>0</v>
      </c>
      <c r="K1982" s="240">
        <v>0</v>
      </c>
      <c r="L1982" s="240">
        <v>0</v>
      </c>
      <c r="M1982" s="240">
        <v>0.152</v>
      </c>
      <c r="N1982" s="240">
        <v>0.115</v>
      </c>
      <c r="O1982" s="240">
        <v>0</v>
      </c>
      <c r="P1982" s="240">
        <v>0</v>
      </c>
      <c r="Q1982" s="240">
        <v>0.15</v>
      </c>
      <c r="R1982" s="240">
        <v>0.82099999999999995</v>
      </c>
      <c r="S1982" s="240">
        <v>1.3149999999999999</v>
      </c>
      <c r="T1982" s="240">
        <v>0.89800000000000002</v>
      </c>
      <c r="U1982" s="240">
        <v>0.189</v>
      </c>
      <c r="V1982" s="240">
        <v>0.69</v>
      </c>
      <c r="W1982" s="240">
        <v>0</v>
      </c>
      <c r="X1982" s="240">
        <v>0</v>
      </c>
      <c r="Y1982" s="240">
        <v>0.222</v>
      </c>
      <c r="Z1982" s="240">
        <v>0</v>
      </c>
      <c r="AA1982" s="248">
        <v>0</v>
      </c>
      <c r="AB1982" s="93"/>
    </row>
    <row r="1983" spans="1:28" ht="19.5" customHeight="1" x14ac:dyDescent="0.15">
      <c r="A1983" s="194"/>
      <c r="B1983" s="198"/>
      <c r="C1983" s="198"/>
      <c r="D1983" s="189" t="s">
        <v>164</v>
      </c>
      <c r="E1983" s="189" t="s">
        <v>184</v>
      </c>
      <c r="F1983" s="240">
        <v>0</v>
      </c>
      <c r="G1983" s="240">
        <v>0</v>
      </c>
      <c r="H1983" s="240">
        <v>0</v>
      </c>
      <c r="I1983" s="240">
        <v>0</v>
      </c>
      <c r="J1983" s="240">
        <v>0</v>
      </c>
      <c r="K1983" s="240">
        <v>0</v>
      </c>
      <c r="L1983" s="240">
        <v>0</v>
      </c>
      <c r="M1983" s="240">
        <v>0</v>
      </c>
      <c r="N1983" s="240">
        <v>0</v>
      </c>
      <c r="O1983" s="240">
        <v>0</v>
      </c>
      <c r="P1983" s="240">
        <v>0</v>
      </c>
      <c r="Q1983" s="240">
        <v>0</v>
      </c>
      <c r="R1983" s="240">
        <v>0</v>
      </c>
      <c r="S1983" s="240">
        <v>0</v>
      </c>
      <c r="T1983" s="240">
        <v>0</v>
      </c>
      <c r="U1983" s="240">
        <v>0</v>
      </c>
      <c r="V1983" s="240">
        <v>0</v>
      </c>
      <c r="W1983" s="240">
        <v>0</v>
      </c>
      <c r="X1983" s="240">
        <v>0</v>
      </c>
      <c r="Y1983" s="240">
        <v>0</v>
      </c>
      <c r="Z1983" s="240">
        <v>0</v>
      </c>
      <c r="AA1983" s="248">
        <v>0</v>
      </c>
      <c r="AB1983" s="93"/>
    </row>
    <row r="1984" spans="1:28" ht="19.5" customHeight="1" x14ac:dyDescent="0.15">
      <c r="A1984" s="194" t="s">
        <v>227</v>
      </c>
      <c r="B1984" s="198"/>
      <c r="C1984" s="198"/>
      <c r="D1984" s="198"/>
      <c r="E1984" s="189" t="s">
        <v>150</v>
      </c>
      <c r="F1984" s="240">
        <v>0</v>
      </c>
      <c r="G1984" s="240">
        <v>0</v>
      </c>
      <c r="H1984" s="240">
        <v>0</v>
      </c>
      <c r="I1984" s="240">
        <v>0</v>
      </c>
      <c r="J1984" s="240">
        <v>0</v>
      </c>
      <c r="K1984" s="240">
        <v>0</v>
      </c>
      <c r="L1984" s="240">
        <v>0</v>
      </c>
      <c r="M1984" s="240">
        <v>0</v>
      </c>
      <c r="N1984" s="240">
        <v>0</v>
      </c>
      <c r="O1984" s="240">
        <v>0</v>
      </c>
      <c r="P1984" s="240">
        <v>0</v>
      </c>
      <c r="Q1984" s="240">
        <v>0</v>
      </c>
      <c r="R1984" s="240">
        <v>0</v>
      </c>
      <c r="S1984" s="240">
        <v>0</v>
      </c>
      <c r="T1984" s="240">
        <v>0</v>
      </c>
      <c r="U1984" s="240">
        <v>0</v>
      </c>
      <c r="V1984" s="240">
        <v>0</v>
      </c>
      <c r="W1984" s="240">
        <v>0</v>
      </c>
      <c r="X1984" s="240">
        <v>0</v>
      </c>
      <c r="Y1984" s="240">
        <v>0</v>
      </c>
      <c r="Z1984" s="240">
        <v>0</v>
      </c>
      <c r="AA1984" s="248">
        <v>0</v>
      </c>
      <c r="AB1984" s="93"/>
    </row>
    <row r="1985" spans="1:28" ht="19.5" customHeight="1" x14ac:dyDescent="0.15">
      <c r="A1985" s="194"/>
      <c r="B1985" s="197"/>
      <c r="C1985" s="193" t="s">
        <v>165</v>
      </c>
      <c r="D1985" s="188"/>
      <c r="E1985" s="189" t="s">
        <v>184</v>
      </c>
      <c r="F1985" s="240">
        <v>0.98</v>
      </c>
      <c r="G1985" s="240">
        <v>0</v>
      </c>
      <c r="H1985" s="240">
        <v>0</v>
      </c>
      <c r="I1985" s="240">
        <v>0</v>
      </c>
      <c r="J1985" s="240">
        <v>0</v>
      </c>
      <c r="K1985" s="240">
        <v>0</v>
      </c>
      <c r="L1985" s="240">
        <v>0</v>
      </c>
      <c r="M1985" s="240">
        <v>0</v>
      </c>
      <c r="N1985" s="240">
        <v>0</v>
      </c>
      <c r="O1985" s="240">
        <v>0</v>
      </c>
      <c r="P1985" s="240">
        <v>0.35</v>
      </c>
      <c r="Q1985" s="240">
        <v>0.63</v>
      </c>
      <c r="R1985" s="240">
        <v>0</v>
      </c>
      <c r="S1985" s="240">
        <v>0</v>
      </c>
      <c r="T1985" s="240">
        <v>0</v>
      </c>
      <c r="U1985" s="240">
        <v>0</v>
      </c>
      <c r="V1985" s="240">
        <v>0</v>
      </c>
      <c r="W1985" s="240">
        <v>0</v>
      </c>
      <c r="X1985" s="240">
        <v>0</v>
      </c>
      <c r="Y1985" s="240">
        <v>0</v>
      </c>
      <c r="Z1985" s="240">
        <v>0</v>
      </c>
      <c r="AA1985" s="248">
        <v>0</v>
      </c>
      <c r="AB1985" s="93"/>
    </row>
    <row r="1986" spans="1:28" ht="19.5" customHeight="1" x14ac:dyDescent="0.15">
      <c r="A1986" s="194"/>
      <c r="B1986" s="197"/>
      <c r="C1986" s="197"/>
      <c r="D1986" s="191"/>
      <c r="E1986" s="189" t="s">
        <v>150</v>
      </c>
      <c r="F1986" s="240">
        <v>0.153</v>
      </c>
      <c r="G1986" s="240">
        <v>0</v>
      </c>
      <c r="H1986" s="240">
        <v>0</v>
      </c>
      <c r="I1986" s="240">
        <v>0</v>
      </c>
      <c r="J1986" s="240">
        <v>0</v>
      </c>
      <c r="K1986" s="240">
        <v>0</v>
      </c>
      <c r="L1986" s="240">
        <v>0</v>
      </c>
      <c r="M1986" s="240">
        <v>0</v>
      </c>
      <c r="N1986" s="240">
        <v>0</v>
      </c>
      <c r="O1986" s="240">
        <v>0</v>
      </c>
      <c r="P1986" s="240">
        <v>9.0999999999999998E-2</v>
      </c>
      <c r="Q1986" s="240">
        <v>6.2E-2</v>
      </c>
      <c r="R1986" s="240">
        <v>0</v>
      </c>
      <c r="S1986" s="240">
        <v>0</v>
      </c>
      <c r="T1986" s="240">
        <v>0</v>
      </c>
      <c r="U1986" s="240">
        <v>0</v>
      </c>
      <c r="V1986" s="240">
        <v>0</v>
      </c>
      <c r="W1986" s="240">
        <v>0</v>
      </c>
      <c r="X1986" s="240">
        <v>0</v>
      </c>
      <c r="Y1986" s="240">
        <v>0</v>
      </c>
      <c r="Z1986" s="240">
        <v>0</v>
      </c>
      <c r="AA1986" s="248">
        <v>0</v>
      </c>
      <c r="AB1986" s="93"/>
    </row>
    <row r="1987" spans="1:28" ht="19.5" customHeight="1" x14ac:dyDescent="0.15">
      <c r="A1987" s="194"/>
      <c r="B1987" s="196"/>
      <c r="C1987" s="193" t="s">
        <v>152</v>
      </c>
      <c r="D1987" s="188"/>
      <c r="E1987" s="189" t="s">
        <v>184</v>
      </c>
      <c r="F1987" s="240">
        <v>41.36</v>
      </c>
      <c r="G1987" s="240">
        <v>0</v>
      </c>
      <c r="H1987" s="240">
        <v>0</v>
      </c>
      <c r="I1987" s="240">
        <v>0.59</v>
      </c>
      <c r="J1987" s="240">
        <v>0.72</v>
      </c>
      <c r="K1987" s="240">
        <v>0.82</v>
      </c>
      <c r="L1987" s="240">
        <v>4.68</v>
      </c>
      <c r="M1987" s="240">
        <v>1.63</v>
      </c>
      <c r="N1987" s="240">
        <v>0.94</v>
      </c>
      <c r="O1987" s="240">
        <v>0</v>
      </c>
      <c r="P1987" s="240">
        <v>1.18</v>
      </c>
      <c r="Q1987" s="240">
        <v>2.46</v>
      </c>
      <c r="R1987" s="240">
        <v>5.55</v>
      </c>
      <c r="S1987" s="240">
        <v>8.19</v>
      </c>
      <c r="T1987" s="240">
        <v>3.33</v>
      </c>
      <c r="U1987" s="240">
        <v>0.54</v>
      </c>
      <c r="V1987" s="240">
        <v>1.49</v>
      </c>
      <c r="W1987" s="240">
        <v>0.45</v>
      </c>
      <c r="X1987" s="240">
        <v>1.36</v>
      </c>
      <c r="Y1987" s="240">
        <v>3.84</v>
      </c>
      <c r="Z1987" s="240">
        <v>2.19</v>
      </c>
      <c r="AA1987" s="248">
        <v>1.4</v>
      </c>
      <c r="AB1987" s="93"/>
    </row>
    <row r="1988" spans="1:28" ht="19.5" customHeight="1" x14ac:dyDescent="0.15">
      <c r="A1988" s="194"/>
      <c r="B1988" s="197"/>
      <c r="C1988" s="197"/>
      <c r="D1988" s="191"/>
      <c r="E1988" s="189" t="s">
        <v>150</v>
      </c>
      <c r="F1988" s="240">
        <v>7.4669999999999996</v>
      </c>
      <c r="G1988" s="240">
        <v>0</v>
      </c>
      <c r="H1988" s="240">
        <v>0</v>
      </c>
      <c r="I1988" s="240">
        <v>1.6E-2</v>
      </c>
      <c r="J1988" s="240">
        <v>3.6999999999999998E-2</v>
      </c>
      <c r="K1988" s="240">
        <v>5.7000000000000002E-2</v>
      </c>
      <c r="L1988" s="240">
        <v>0.42199999999999999</v>
      </c>
      <c r="M1988" s="240">
        <v>0.16300000000000001</v>
      </c>
      <c r="N1988" s="240">
        <v>0.104</v>
      </c>
      <c r="O1988" s="240">
        <v>0</v>
      </c>
      <c r="P1988" s="240">
        <v>0.154</v>
      </c>
      <c r="Q1988" s="240">
        <v>0.36</v>
      </c>
      <c r="R1988" s="240">
        <v>0.91100000000000003</v>
      </c>
      <c r="S1988" s="240">
        <v>1.8029999999999999</v>
      </c>
      <c r="T1988" s="240">
        <v>0.80600000000000005</v>
      </c>
      <c r="U1988" s="240">
        <v>0.112</v>
      </c>
      <c r="V1988" s="240">
        <v>0.38700000000000001</v>
      </c>
      <c r="W1988" s="240">
        <v>8.5000000000000006E-2</v>
      </c>
      <c r="X1988" s="240">
        <v>0.35399999999999998</v>
      </c>
      <c r="Y1988" s="240">
        <v>0.999</v>
      </c>
      <c r="Z1988" s="240">
        <v>0.33300000000000002</v>
      </c>
      <c r="AA1988" s="248">
        <v>0.36399999999999999</v>
      </c>
      <c r="AB1988" s="93"/>
    </row>
    <row r="1989" spans="1:28" ht="19.5" customHeight="1" x14ac:dyDescent="0.15">
      <c r="A1989" s="194"/>
      <c r="B1989" s="198" t="s">
        <v>94</v>
      </c>
      <c r="C1989" s="189"/>
      <c r="D1989" s="189" t="s">
        <v>153</v>
      </c>
      <c r="E1989" s="189" t="s">
        <v>184</v>
      </c>
      <c r="F1989" s="240">
        <v>19.63</v>
      </c>
      <c r="G1989" s="240">
        <v>0</v>
      </c>
      <c r="H1989" s="240">
        <v>0</v>
      </c>
      <c r="I1989" s="240">
        <v>0</v>
      </c>
      <c r="J1989" s="240">
        <v>0</v>
      </c>
      <c r="K1989" s="240">
        <v>0</v>
      </c>
      <c r="L1989" s="240">
        <v>0</v>
      </c>
      <c r="M1989" s="240">
        <v>0</v>
      </c>
      <c r="N1989" s="240">
        <v>0</v>
      </c>
      <c r="O1989" s="240">
        <v>0</v>
      </c>
      <c r="P1989" s="240">
        <v>0</v>
      </c>
      <c r="Q1989" s="240">
        <v>0.19</v>
      </c>
      <c r="R1989" s="240">
        <v>1.24</v>
      </c>
      <c r="S1989" s="240">
        <v>6.49</v>
      </c>
      <c r="T1989" s="240">
        <v>3.07</v>
      </c>
      <c r="U1989" s="240">
        <v>0.28999999999999998</v>
      </c>
      <c r="V1989" s="240">
        <v>1.49</v>
      </c>
      <c r="W1989" s="240">
        <v>0.16</v>
      </c>
      <c r="X1989" s="240">
        <v>1.36</v>
      </c>
      <c r="Y1989" s="240">
        <v>3.84</v>
      </c>
      <c r="Z1989" s="240">
        <v>0.1</v>
      </c>
      <c r="AA1989" s="252">
        <v>1.4</v>
      </c>
      <c r="AB1989" s="93"/>
    </row>
    <row r="1990" spans="1:28" ht="19.5" customHeight="1" x14ac:dyDescent="0.15">
      <c r="A1990" s="194"/>
      <c r="B1990" s="198"/>
      <c r="C1990" s="198" t="s">
        <v>10</v>
      </c>
      <c r="D1990" s="198"/>
      <c r="E1990" s="189" t="s">
        <v>150</v>
      </c>
      <c r="F1990" s="240">
        <v>4.899</v>
      </c>
      <c r="G1990" s="240">
        <v>0</v>
      </c>
      <c r="H1990" s="240">
        <v>0</v>
      </c>
      <c r="I1990" s="240">
        <v>0</v>
      </c>
      <c r="J1990" s="240">
        <v>0</v>
      </c>
      <c r="K1990" s="240">
        <v>0</v>
      </c>
      <c r="L1990" s="240">
        <v>0</v>
      </c>
      <c r="M1990" s="240">
        <v>0</v>
      </c>
      <c r="N1990" s="240">
        <v>0</v>
      </c>
      <c r="O1990" s="240">
        <v>0</v>
      </c>
      <c r="P1990" s="240">
        <v>0</v>
      </c>
      <c r="Q1990" s="240">
        <v>4.2000000000000003E-2</v>
      </c>
      <c r="R1990" s="240">
        <v>0.28499999999999998</v>
      </c>
      <c r="S1990" s="240">
        <v>1.5569999999999999</v>
      </c>
      <c r="T1990" s="240">
        <v>0.76800000000000002</v>
      </c>
      <c r="U1990" s="240">
        <v>7.4999999999999997E-2</v>
      </c>
      <c r="V1990" s="240">
        <v>0.38700000000000001</v>
      </c>
      <c r="W1990" s="240">
        <v>4.2000000000000003E-2</v>
      </c>
      <c r="X1990" s="240">
        <v>0.35399999999999998</v>
      </c>
      <c r="Y1990" s="240">
        <v>0.999</v>
      </c>
      <c r="Z1990" s="240">
        <v>2.5999999999999999E-2</v>
      </c>
      <c r="AA1990" s="248">
        <v>0.36399999999999999</v>
      </c>
      <c r="AB1990" s="93"/>
    </row>
    <row r="1991" spans="1:28" ht="19.5" customHeight="1" x14ac:dyDescent="0.15">
      <c r="A1991" s="194"/>
      <c r="B1991" s="198"/>
      <c r="C1991" s="198"/>
      <c r="D1991" s="189" t="s">
        <v>157</v>
      </c>
      <c r="E1991" s="189" t="s">
        <v>184</v>
      </c>
      <c r="F1991" s="240">
        <v>17.37</v>
      </c>
      <c r="G1991" s="240">
        <v>0</v>
      </c>
      <c r="H1991" s="240">
        <v>0</v>
      </c>
      <c r="I1991" s="240">
        <v>0</v>
      </c>
      <c r="J1991" s="240">
        <v>0</v>
      </c>
      <c r="K1991" s="240">
        <v>0</v>
      </c>
      <c r="L1991" s="240">
        <v>0</v>
      </c>
      <c r="M1991" s="240">
        <v>0</v>
      </c>
      <c r="N1991" s="240">
        <v>0</v>
      </c>
      <c r="O1991" s="240">
        <v>0</v>
      </c>
      <c r="P1991" s="240">
        <v>0</v>
      </c>
      <c r="Q1991" s="240">
        <v>0.19</v>
      </c>
      <c r="R1991" s="240">
        <v>1.24</v>
      </c>
      <c r="S1991" s="240">
        <v>6.49</v>
      </c>
      <c r="T1991" s="240">
        <v>3.07</v>
      </c>
      <c r="U1991" s="240">
        <v>0.28999999999999998</v>
      </c>
      <c r="V1991" s="240">
        <v>1.49</v>
      </c>
      <c r="W1991" s="240">
        <v>0.16</v>
      </c>
      <c r="X1991" s="240">
        <v>1.36</v>
      </c>
      <c r="Y1991" s="240">
        <v>1.68</v>
      </c>
      <c r="Z1991" s="240">
        <v>0</v>
      </c>
      <c r="AA1991" s="248">
        <v>1.4</v>
      </c>
      <c r="AB1991" s="93"/>
    </row>
    <row r="1992" spans="1:28" ht="19.5" customHeight="1" x14ac:dyDescent="0.15">
      <c r="A1992" s="194"/>
      <c r="B1992" s="198"/>
      <c r="C1992" s="198"/>
      <c r="D1992" s="198"/>
      <c r="E1992" s="189" t="s">
        <v>150</v>
      </c>
      <c r="F1992" s="240">
        <v>4.3109999999999999</v>
      </c>
      <c r="G1992" s="240">
        <v>0</v>
      </c>
      <c r="H1992" s="240">
        <v>0</v>
      </c>
      <c r="I1992" s="240">
        <v>0</v>
      </c>
      <c r="J1992" s="240">
        <v>0</v>
      </c>
      <c r="K1992" s="240">
        <v>0</v>
      </c>
      <c r="L1992" s="240">
        <v>0</v>
      </c>
      <c r="M1992" s="240">
        <v>0</v>
      </c>
      <c r="N1992" s="240">
        <v>0</v>
      </c>
      <c r="O1992" s="240">
        <v>0</v>
      </c>
      <c r="P1992" s="240">
        <v>0</v>
      </c>
      <c r="Q1992" s="240">
        <v>4.2000000000000003E-2</v>
      </c>
      <c r="R1992" s="240">
        <v>0.28499999999999998</v>
      </c>
      <c r="S1992" s="240">
        <v>1.5569999999999999</v>
      </c>
      <c r="T1992" s="240">
        <v>0.76800000000000002</v>
      </c>
      <c r="U1992" s="240">
        <v>7.4999999999999997E-2</v>
      </c>
      <c r="V1992" s="240">
        <v>0.38700000000000001</v>
      </c>
      <c r="W1992" s="240">
        <v>4.2000000000000003E-2</v>
      </c>
      <c r="X1992" s="240">
        <v>0.35399999999999998</v>
      </c>
      <c r="Y1992" s="240">
        <v>0.437</v>
      </c>
      <c r="Z1992" s="240">
        <v>0</v>
      </c>
      <c r="AA1992" s="248">
        <v>0.36399999999999999</v>
      </c>
      <c r="AB1992" s="93"/>
    </row>
    <row r="1993" spans="1:28" ht="19.5" customHeight="1" x14ac:dyDescent="0.15">
      <c r="A1993" s="194"/>
      <c r="B1993" s="198" t="s">
        <v>65</v>
      </c>
      <c r="C1993" s="198" t="s">
        <v>159</v>
      </c>
      <c r="D1993" s="189" t="s">
        <v>160</v>
      </c>
      <c r="E1993" s="189" t="s">
        <v>184</v>
      </c>
      <c r="F1993" s="240">
        <v>2.2599999999999998</v>
      </c>
      <c r="G1993" s="240">
        <v>0</v>
      </c>
      <c r="H1993" s="240">
        <v>0</v>
      </c>
      <c r="I1993" s="240">
        <v>0</v>
      </c>
      <c r="J1993" s="240">
        <v>0</v>
      </c>
      <c r="K1993" s="240">
        <v>0</v>
      </c>
      <c r="L1993" s="240">
        <v>0</v>
      </c>
      <c r="M1993" s="240">
        <v>0</v>
      </c>
      <c r="N1993" s="240">
        <v>0</v>
      </c>
      <c r="O1993" s="240">
        <v>0</v>
      </c>
      <c r="P1993" s="240">
        <v>0</v>
      </c>
      <c r="Q1993" s="240">
        <v>0</v>
      </c>
      <c r="R1993" s="240">
        <v>0</v>
      </c>
      <c r="S1993" s="240">
        <v>0</v>
      </c>
      <c r="T1993" s="240">
        <v>0</v>
      </c>
      <c r="U1993" s="240">
        <v>0</v>
      </c>
      <c r="V1993" s="240">
        <v>0</v>
      </c>
      <c r="W1993" s="240">
        <v>0</v>
      </c>
      <c r="X1993" s="240">
        <v>0</v>
      </c>
      <c r="Y1993" s="240">
        <v>2.16</v>
      </c>
      <c r="Z1993" s="240">
        <v>0.1</v>
      </c>
      <c r="AA1993" s="248">
        <v>0</v>
      </c>
      <c r="AB1993" s="93"/>
    </row>
    <row r="1994" spans="1:28" ht="19.5" customHeight="1" x14ac:dyDescent="0.15">
      <c r="A1994" s="194"/>
      <c r="B1994" s="198"/>
      <c r="C1994" s="198"/>
      <c r="D1994" s="198"/>
      <c r="E1994" s="189" t="s">
        <v>150</v>
      </c>
      <c r="F1994" s="240">
        <v>0.58799999999999997</v>
      </c>
      <c r="G1994" s="240">
        <v>0</v>
      </c>
      <c r="H1994" s="240">
        <v>0</v>
      </c>
      <c r="I1994" s="240">
        <v>0</v>
      </c>
      <c r="J1994" s="240">
        <v>0</v>
      </c>
      <c r="K1994" s="240">
        <v>0</v>
      </c>
      <c r="L1994" s="240">
        <v>0</v>
      </c>
      <c r="M1994" s="240">
        <v>0</v>
      </c>
      <c r="N1994" s="240">
        <v>0</v>
      </c>
      <c r="O1994" s="240">
        <v>0</v>
      </c>
      <c r="P1994" s="240">
        <v>0</v>
      </c>
      <c r="Q1994" s="240">
        <v>0</v>
      </c>
      <c r="R1994" s="240">
        <v>0</v>
      </c>
      <c r="S1994" s="240">
        <v>0</v>
      </c>
      <c r="T1994" s="240">
        <v>0</v>
      </c>
      <c r="U1994" s="240">
        <v>0</v>
      </c>
      <c r="V1994" s="240">
        <v>0</v>
      </c>
      <c r="W1994" s="240">
        <v>0</v>
      </c>
      <c r="X1994" s="240">
        <v>0</v>
      </c>
      <c r="Y1994" s="240">
        <v>0.56200000000000006</v>
      </c>
      <c r="Z1994" s="240">
        <v>2.5999999999999999E-2</v>
      </c>
      <c r="AA1994" s="248">
        <v>0</v>
      </c>
      <c r="AB1994" s="93"/>
    </row>
    <row r="1995" spans="1:28" ht="19.5" customHeight="1" x14ac:dyDescent="0.15">
      <c r="A1995" s="194" t="s">
        <v>85</v>
      </c>
      <c r="B1995" s="198"/>
      <c r="C1995" s="198"/>
      <c r="D1995" s="189" t="s">
        <v>166</v>
      </c>
      <c r="E1995" s="189" t="s">
        <v>184</v>
      </c>
      <c r="F1995" s="240">
        <v>0</v>
      </c>
      <c r="G1995" s="240">
        <v>0</v>
      </c>
      <c r="H1995" s="240">
        <v>0</v>
      </c>
      <c r="I1995" s="240">
        <v>0</v>
      </c>
      <c r="J1995" s="240">
        <v>0</v>
      </c>
      <c r="K1995" s="240">
        <v>0</v>
      </c>
      <c r="L1995" s="240">
        <v>0</v>
      </c>
      <c r="M1995" s="240">
        <v>0</v>
      </c>
      <c r="N1995" s="240">
        <v>0</v>
      </c>
      <c r="O1995" s="240">
        <v>0</v>
      </c>
      <c r="P1995" s="240">
        <v>0</v>
      </c>
      <c r="Q1995" s="240">
        <v>0</v>
      </c>
      <c r="R1995" s="240">
        <v>0</v>
      </c>
      <c r="S1995" s="240">
        <v>0</v>
      </c>
      <c r="T1995" s="240">
        <v>0</v>
      </c>
      <c r="U1995" s="240">
        <v>0</v>
      </c>
      <c r="V1995" s="240">
        <v>0</v>
      </c>
      <c r="W1995" s="240">
        <v>0</v>
      </c>
      <c r="X1995" s="240">
        <v>0</v>
      </c>
      <c r="Y1995" s="240">
        <v>0</v>
      </c>
      <c r="Z1995" s="240">
        <v>0</v>
      </c>
      <c r="AA1995" s="248">
        <v>0</v>
      </c>
      <c r="AB1995" s="93"/>
    </row>
    <row r="1996" spans="1:28" ht="19.5" customHeight="1" x14ac:dyDescent="0.15">
      <c r="A1996" s="194"/>
      <c r="B1996" s="198"/>
      <c r="C1996" s="198" t="s">
        <v>162</v>
      </c>
      <c r="D1996" s="198"/>
      <c r="E1996" s="189" t="s">
        <v>150</v>
      </c>
      <c r="F1996" s="240">
        <v>0</v>
      </c>
      <c r="G1996" s="240">
        <v>0</v>
      </c>
      <c r="H1996" s="240">
        <v>0</v>
      </c>
      <c r="I1996" s="240">
        <v>0</v>
      </c>
      <c r="J1996" s="240">
        <v>0</v>
      </c>
      <c r="K1996" s="240">
        <v>0</v>
      </c>
      <c r="L1996" s="240">
        <v>0</v>
      </c>
      <c r="M1996" s="240">
        <v>0</v>
      </c>
      <c r="N1996" s="240">
        <v>0</v>
      </c>
      <c r="O1996" s="240">
        <v>0</v>
      </c>
      <c r="P1996" s="240">
        <v>0</v>
      </c>
      <c r="Q1996" s="240">
        <v>0</v>
      </c>
      <c r="R1996" s="240">
        <v>0</v>
      </c>
      <c r="S1996" s="240">
        <v>0</v>
      </c>
      <c r="T1996" s="240">
        <v>0</v>
      </c>
      <c r="U1996" s="240">
        <v>0</v>
      </c>
      <c r="V1996" s="240">
        <v>0</v>
      </c>
      <c r="W1996" s="240">
        <v>0</v>
      </c>
      <c r="X1996" s="240">
        <v>0</v>
      </c>
      <c r="Y1996" s="240">
        <v>0</v>
      </c>
      <c r="Z1996" s="240">
        <v>0</v>
      </c>
      <c r="AA1996" s="248">
        <v>0</v>
      </c>
      <c r="AB1996" s="93"/>
    </row>
    <row r="1997" spans="1:28" ht="19.5" customHeight="1" x14ac:dyDescent="0.15">
      <c r="A1997" s="194"/>
      <c r="B1997" s="198" t="s">
        <v>20</v>
      </c>
      <c r="C1997" s="198"/>
      <c r="D1997" s="189" t="s">
        <v>164</v>
      </c>
      <c r="E1997" s="189" t="s">
        <v>184</v>
      </c>
      <c r="F1997" s="240">
        <v>0</v>
      </c>
      <c r="G1997" s="240">
        <v>0</v>
      </c>
      <c r="H1997" s="240">
        <v>0</v>
      </c>
      <c r="I1997" s="240">
        <v>0</v>
      </c>
      <c r="J1997" s="240">
        <v>0</v>
      </c>
      <c r="K1997" s="240">
        <v>0</v>
      </c>
      <c r="L1997" s="240">
        <v>0</v>
      </c>
      <c r="M1997" s="240">
        <v>0</v>
      </c>
      <c r="N1997" s="240">
        <v>0</v>
      </c>
      <c r="O1997" s="240">
        <v>0</v>
      </c>
      <c r="P1997" s="240">
        <v>0</v>
      </c>
      <c r="Q1997" s="240">
        <v>0</v>
      </c>
      <c r="R1997" s="240">
        <v>0</v>
      </c>
      <c r="S1997" s="240">
        <v>0</v>
      </c>
      <c r="T1997" s="240">
        <v>0</v>
      </c>
      <c r="U1997" s="240">
        <v>0</v>
      </c>
      <c r="V1997" s="240">
        <v>0</v>
      </c>
      <c r="W1997" s="240">
        <v>0</v>
      </c>
      <c r="X1997" s="240">
        <v>0</v>
      </c>
      <c r="Y1997" s="240">
        <v>0</v>
      </c>
      <c r="Z1997" s="240">
        <v>0</v>
      </c>
      <c r="AA1997" s="248">
        <v>0</v>
      </c>
      <c r="AB1997" s="93"/>
    </row>
    <row r="1998" spans="1:28" ht="19.5" customHeight="1" x14ac:dyDescent="0.15">
      <c r="A1998" s="194"/>
      <c r="B1998" s="198"/>
      <c r="C1998" s="198"/>
      <c r="D1998" s="198"/>
      <c r="E1998" s="189" t="s">
        <v>150</v>
      </c>
      <c r="F1998" s="240">
        <v>0</v>
      </c>
      <c r="G1998" s="240">
        <v>0</v>
      </c>
      <c r="H1998" s="240">
        <v>0</v>
      </c>
      <c r="I1998" s="240">
        <v>0</v>
      </c>
      <c r="J1998" s="240">
        <v>0</v>
      </c>
      <c r="K1998" s="240">
        <v>0</v>
      </c>
      <c r="L1998" s="240">
        <v>0</v>
      </c>
      <c r="M1998" s="240">
        <v>0</v>
      </c>
      <c r="N1998" s="240">
        <v>0</v>
      </c>
      <c r="O1998" s="240">
        <v>0</v>
      </c>
      <c r="P1998" s="240">
        <v>0</v>
      </c>
      <c r="Q1998" s="240">
        <v>0</v>
      </c>
      <c r="R1998" s="240">
        <v>0</v>
      </c>
      <c r="S1998" s="240">
        <v>0</v>
      </c>
      <c r="T1998" s="240">
        <v>0</v>
      </c>
      <c r="U1998" s="240">
        <v>0</v>
      </c>
      <c r="V1998" s="240">
        <v>0</v>
      </c>
      <c r="W1998" s="240">
        <v>0</v>
      </c>
      <c r="X1998" s="240">
        <v>0</v>
      </c>
      <c r="Y1998" s="240">
        <v>0</v>
      </c>
      <c r="Z1998" s="240">
        <v>0</v>
      </c>
      <c r="AA1998" s="248">
        <v>0</v>
      </c>
      <c r="AB1998" s="93"/>
    </row>
    <row r="1999" spans="1:28" ht="19.5" customHeight="1" x14ac:dyDescent="0.15">
      <c r="A1999" s="194"/>
      <c r="B1999" s="197"/>
      <c r="C1999" s="193" t="s">
        <v>165</v>
      </c>
      <c r="D1999" s="188"/>
      <c r="E1999" s="189" t="s">
        <v>184</v>
      </c>
      <c r="F1999" s="240">
        <v>21.73</v>
      </c>
      <c r="G1999" s="240">
        <v>0</v>
      </c>
      <c r="H1999" s="240">
        <v>0</v>
      </c>
      <c r="I1999" s="240">
        <v>0.59</v>
      </c>
      <c r="J1999" s="240">
        <v>0.72</v>
      </c>
      <c r="K1999" s="240">
        <v>0.82</v>
      </c>
      <c r="L1999" s="240">
        <v>4.68</v>
      </c>
      <c r="M1999" s="240">
        <v>1.63</v>
      </c>
      <c r="N1999" s="240">
        <v>0.94</v>
      </c>
      <c r="O1999" s="240">
        <v>0</v>
      </c>
      <c r="P1999" s="240">
        <v>1.18</v>
      </c>
      <c r="Q1999" s="240">
        <v>2.27</v>
      </c>
      <c r="R1999" s="240">
        <v>4.3099999999999996</v>
      </c>
      <c r="S1999" s="240">
        <v>1.7</v>
      </c>
      <c r="T1999" s="240">
        <v>0.26</v>
      </c>
      <c r="U1999" s="240">
        <v>0.25</v>
      </c>
      <c r="V1999" s="240">
        <v>0</v>
      </c>
      <c r="W1999" s="240">
        <v>0.28999999999999998</v>
      </c>
      <c r="X1999" s="240">
        <v>0</v>
      </c>
      <c r="Y1999" s="240">
        <v>0</v>
      </c>
      <c r="Z1999" s="240">
        <v>2.09</v>
      </c>
      <c r="AA1999" s="248">
        <v>0</v>
      </c>
      <c r="AB1999" s="93"/>
    </row>
    <row r="2000" spans="1:28" ht="19.5" customHeight="1" thickBot="1" x14ac:dyDescent="0.2">
      <c r="A2000" s="199"/>
      <c r="B2000" s="200"/>
      <c r="C2000" s="200"/>
      <c r="D2000" s="201"/>
      <c r="E2000" s="202" t="s">
        <v>150</v>
      </c>
      <c r="F2000" s="240">
        <v>2.5680000000000001</v>
      </c>
      <c r="G2000" s="251">
        <v>0</v>
      </c>
      <c r="H2000" s="250">
        <v>0</v>
      </c>
      <c r="I2000" s="250">
        <v>1.6E-2</v>
      </c>
      <c r="J2000" s="250">
        <v>3.6999999999999998E-2</v>
      </c>
      <c r="K2000" s="250">
        <v>5.7000000000000002E-2</v>
      </c>
      <c r="L2000" s="250">
        <v>0.42199999999999999</v>
      </c>
      <c r="M2000" s="250">
        <v>0.16300000000000001</v>
      </c>
      <c r="N2000" s="250">
        <v>0.104</v>
      </c>
      <c r="O2000" s="250">
        <v>0</v>
      </c>
      <c r="P2000" s="250">
        <v>0.154</v>
      </c>
      <c r="Q2000" s="250">
        <v>0.318</v>
      </c>
      <c r="R2000" s="250">
        <v>0.626</v>
      </c>
      <c r="S2000" s="250">
        <v>0.246</v>
      </c>
      <c r="T2000" s="250">
        <v>3.7999999999999999E-2</v>
      </c>
      <c r="U2000" s="250">
        <v>3.6999999999999998E-2</v>
      </c>
      <c r="V2000" s="250">
        <v>0</v>
      </c>
      <c r="W2000" s="250">
        <v>4.2999999999999997E-2</v>
      </c>
      <c r="X2000" s="250">
        <v>0</v>
      </c>
      <c r="Y2000" s="250">
        <v>0</v>
      </c>
      <c r="Z2000" s="250">
        <v>0.307</v>
      </c>
      <c r="AA2000" s="249">
        <v>0</v>
      </c>
      <c r="AB2000" s="93"/>
    </row>
    <row r="2001" spans="1:28" ht="19.5" customHeight="1" x14ac:dyDescent="0.15">
      <c r="A2001" s="391" t="s">
        <v>119</v>
      </c>
      <c r="B2001" s="394" t="s">
        <v>120</v>
      </c>
      <c r="C2001" s="395"/>
      <c r="D2001" s="396"/>
      <c r="E2001" s="198" t="s">
        <v>184</v>
      </c>
      <c r="F2001" s="248">
        <v>1.2</v>
      </c>
    </row>
    <row r="2002" spans="1:28" ht="19.5" customHeight="1" x14ac:dyDescent="0.15">
      <c r="A2002" s="392"/>
      <c r="B2002" s="397" t="s">
        <v>206</v>
      </c>
      <c r="C2002" s="398"/>
      <c r="D2002" s="399"/>
      <c r="E2002" s="189" t="s">
        <v>184</v>
      </c>
      <c r="F2002" s="248">
        <v>0.92</v>
      </c>
    </row>
    <row r="2003" spans="1:28" ht="19.5" customHeight="1" x14ac:dyDescent="0.15">
      <c r="A2003" s="393"/>
      <c r="B2003" s="397" t="s">
        <v>207</v>
      </c>
      <c r="C2003" s="398"/>
      <c r="D2003" s="399"/>
      <c r="E2003" s="189" t="s">
        <v>184</v>
      </c>
      <c r="F2003" s="248">
        <v>0.28000000000000003</v>
      </c>
    </row>
    <row r="2004" spans="1:28" ht="19.5" customHeight="1" thickBot="1" x14ac:dyDescent="0.2">
      <c r="A2004" s="400" t="s">
        <v>205</v>
      </c>
      <c r="B2004" s="401"/>
      <c r="C2004" s="401"/>
      <c r="D2004" s="402"/>
      <c r="E2004" s="203" t="s">
        <v>184</v>
      </c>
      <c r="F2004" s="247">
        <v>0</v>
      </c>
    </row>
    <row r="2006" spans="1:28" ht="19.5" customHeight="1" x14ac:dyDescent="0.15">
      <c r="A2006" s="88" t="s">
        <v>387</v>
      </c>
      <c r="F2006" s="261" t="s">
        <v>498</v>
      </c>
    </row>
    <row r="2007" spans="1:28" ht="19.5" customHeight="1" thickBot="1" x14ac:dyDescent="0.2">
      <c r="A2007" s="388" t="s">
        <v>28</v>
      </c>
      <c r="B2007" s="390"/>
      <c r="C2007" s="390"/>
      <c r="D2007" s="390"/>
      <c r="E2007" s="390"/>
      <c r="F2007" s="390"/>
      <c r="G2007" s="390"/>
      <c r="H2007" s="390"/>
      <c r="I2007" s="390"/>
      <c r="J2007" s="390"/>
      <c r="K2007" s="390"/>
      <c r="L2007" s="390"/>
      <c r="M2007" s="390"/>
      <c r="N2007" s="390"/>
      <c r="O2007" s="390"/>
      <c r="P2007" s="390"/>
      <c r="Q2007" s="390"/>
      <c r="R2007" s="390"/>
      <c r="S2007" s="390"/>
      <c r="T2007" s="390"/>
      <c r="U2007" s="390"/>
      <c r="V2007" s="390"/>
      <c r="W2007" s="390"/>
      <c r="X2007" s="390"/>
      <c r="Y2007" s="390"/>
      <c r="Z2007" s="390"/>
      <c r="AA2007" s="390"/>
    </row>
    <row r="2008" spans="1:28" ht="19.5" customHeight="1" x14ac:dyDescent="0.15">
      <c r="A2008" s="185" t="s">
        <v>180</v>
      </c>
      <c r="B2008" s="186"/>
      <c r="C2008" s="186"/>
      <c r="D2008" s="186"/>
      <c r="E2008" s="186"/>
      <c r="F2008" s="90" t="s">
        <v>181</v>
      </c>
      <c r="G2008" s="91"/>
      <c r="H2008" s="91"/>
      <c r="I2008" s="91"/>
      <c r="J2008" s="91"/>
      <c r="K2008" s="91"/>
      <c r="L2008" s="91"/>
      <c r="M2008" s="91"/>
      <c r="N2008" s="91"/>
      <c r="O2008" s="91"/>
      <c r="P2008" s="91"/>
      <c r="Q2008" s="260"/>
      <c r="R2008" s="92"/>
      <c r="S2008" s="91"/>
      <c r="T2008" s="91"/>
      <c r="U2008" s="91"/>
      <c r="V2008" s="91"/>
      <c r="W2008" s="91"/>
      <c r="X2008" s="91"/>
      <c r="Y2008" s="91"/>
      <c r="Z2008" s="91"/>
      <c r="AA2008" s="259" t="s">
        <v>182</v>
      </c>
      <c r="AB2008" s="93"/>
    </row>
    <row r="2009" spans="1:28" ht="19.5" customHeight="1" x14ac:dyDescent="0.15">
      <c r="A2009" s="187" t="s">
        <v>183</v>
      </c>
      <c r="B2009" s="188"/>
      <c r="C2009" s="188"/>
      <c r="D2009" s="188"/>
      <c r="E2009" s="189" t="s">
        <v>184</v>
      </c>
      <c r="F2009" s="240">
        <v>1714.22</v>
      </c>
      <c r="G2009" s="256" t="s">
        <v>185</v>
      </c>
      <c r="H2009" s="256" t="s">
        <v>186</v>
      </c>
      <c r="I2009" s="256" t="s">
        <v>187</v>
      </c>
      <c r="J2009" s="256" t="s">
        <v>188</v>
      </c>
      <c r="K2009" s="256" t="s">
        <v>228</v>
      </c>
      <c r="L2009" s="256" t="s">
        <v>229</v>
      </c>
      <c r="M2009" s="256" t="s">
        <v>230</v>
      </c>
      <c r="N2009" s="256" t="s">
        <v>231</v>
      </c>
      <c r="O2009" s="256" t="s">
        <v>232</v>
      </c>
      <c r="P2009" s="256" t="s">
        <v>233</v>
      </c>
      <c r="Q2009" s="258" t="s">
        <v>234</v>
      </c>
      <c r="R2009" s="257" t="s">
        <v>235</v>
      </c>
      <c r="S2009" s="256" t="s">
        <v>236</v>
      </c>
      <c r="T2009" s="256" t="s">
        <v>237</v>
      </c>
      <c r="U2009" s="256" t="s">
        <v>238</v>
      </c>
      <c r="V2009" s="256" t="s">
        <v>239</v>
      </c>
      <c r="W2009" s="256" t="s">
        <v>42</v>
      </c>
      <c r="X2009" s="256" t="s">
        <v>147</v>
      </c>
      <c r="Y2009" s="256" t="s">
        <v>148</v>
      </c>
      <c r="Z2009" s="256" t="s">
        <v>149</v>
      </c>
      <c r="AA2009" s="253"/>
      <c r="AB2009" s="93"/>
    </row>
    <row r="2010" spans="1:28" ht="19.5" customHeight="1" x14ac:dyDescent="0.15">
      <c r="A2010" s="190"/>
      <c r="B2010" s="191"/>
      <c r="C2010" s="191"/>
      <c r="D2010" s="191"/>
      <c r="E2010" s="189" t="s">
        <v>150</v>
      </c>
      <c r="F2010" s="240">
        <v>398.03199999999998</v>
      </c>
      <c r="G2010" s="254"/>
      <c r="H2010" s="254"/>
      <c r="I2010" s="254"/>
      <c r="J2010" s="254"/>
      <c r="K2010" s="254"/>
      <c r="L2010" s="254"/>
      <c r="M2010" s="254"/>
      <c r="N2010" s="254"/>
      <c r="O2010" s="254"/>
      <c r="P2010" s="254"/>
      <c r="Q2010" s="255"/>
      <c r="R2010" s="94"/>
      <c r="S2010" s="254"/>
      <c r="T2010" s="254"/>
      <c r="U2010" s="254"/>
      <c r="V2010" s="254"/>
      <c r="W2010" s="254"/>
      <c r="X2010" s="254"/>
      <c r="Y2010" s="254"/>
      <c r="Z2010" s="254"/>
      <c r="AA2010" s="253" t="s">
        <v>151</v>
      </c>
      <c r="AB2010" s="93"/>
    </row>
    <row r="2011" spans="1:28" ht="19.5" customHeight="1" x14ac:dyDescent="0.15">
      <c r="A2011" s="192"/>
      <c r="B2011" s="193" t="s">
        <v>152</v>
      </c>
      <c r="C2011" s="188"/>
      <c r="D2011" s="188"/>
      <c r="E2011" s="189" t="s">
        <v>184</v>
      </c>
      <c r="F2011" s="240">
        <v>1680.42</v>
      </c>
      <c r="G2011" s="240">
        <v>11.56</v>
      </c>
      <c r="H2011" s="240">
        <v>15.64</v>
      </c>
      <c r="I2011" s="240">
        <v>29.97</v>
      </c>
      <c r="J2011" s="240">
        <v>25.01</v>
      </c>
      <c r="K2011" s="240">
        <v>6.04</v>
      </c>
      <c r="L2011" s="240">
        <v>26.87</v>
      </c>
      <c r="M2011" s="240">
        <v>35.67</v>
      </c>
      <c r="N2011" s="240">
        <v>23.26</v>
      </c>
      <c r="O2011" s="240">
        <v>50.06</v>
      </c>
      <c r="P2011" s="240">
        <v>70.25</v>
      </c>
      <c r="Q2011" s="240">
        <v>172.97</v>
      </c>
      <c r="R2011" s="240">
        <v>248.32</v>
      </c>
      <c r="S2011" s="240">
        <v>181.04</v>
      </c>
      <c r="T2011" s="240">
        <v>242.67</v>
      </c>
      <c r="U2011" s="240">
        <v>170.72</v>
      </c>
      <c r="V2011" s="240">
        <v>166.64</v>
      </c>
      <c r="W2011" s="240">
        <v>91.29</v>
      </c>
      <c r="X2011" s="240">
        <v>31.98</v>
      </c>
      <c r="Y2011" s="240">
        <v>46.06</v>
      </c>
      <c r="Z2011" s="240">
        <v>10.67</v>
      </c>
      <c r="AA2011" s="248">
        <v>23.73</v>
      </c>
      <c r="AB2011" s="93"/>
    </row>
    <row r="2012" spans="1:28" ht="19.5" customHeight="1" x14ac:dyDescent="0.15">
      <c r="A2012" s="194"/>
      <c r="B2012" s="195"/>
      <c r="C2012" s="191"/>
      <c r="D2012" s="191"/>
      <c r="E2012" s="189" t="s">
        <v>150</v>
      </c>
      <c r="F2012" s="240">
        <v>398.03199999999998</v>
      </c>
      <c r="G2012" s="240">
        <v>0</v>
      </c>
      <c r="H2012" s="240">
        <v>0</v>
      </c>
      <c r="I2012" s="240">
        <v>4.9000000000000002E-2</v>
      </c>
      <c r="J2012" s="240">
        <v>1.0980000000000001</v>
      </c>
      <c r="K2012" s="240">
        <v>0.72599999999999998</v>
      </c>
      <c r="L2012" s="240">
        <v>3.621</v>
      </c>
      <c r="M2012" s="240">
        <v>7.1630000000000003</v>
      </c>
      <c r="N2012" s="240">
        <v>5.2930000000000001</v>
      </c>
      <c r="O2012" s="240">
        <v>12.635999999999999</v>
      </c>
      <c r="P2012" s="240">
        <v>20.739000000000001</v>
      </c>
      <c r="Q2012" s="240">
        <v>50.546999999999997</v>
      </c>
      <c r="R2012" s="240">
        <v>71.558999999999997</v>
      </c>
      <c r="S2012" s="240">
        <v>47.411999999999999</v>
      </c>
      <c r="T2012" s="240">
        <v>58.594999999999999</v>
      </c>
      <c r="U2012" s="240">
        <v>35.588999999999999</v>
      </c>
      <c r="V2012" s="240">
        <v>42.554000000000002</v>
      </c>
      <c r="W2012" s="240">
        <v>17.937000000000001</v>
      </c>
      <c r="X2012" s="240">
        <v>7.5510000000000002</v>
      </c>
      <c r="Y2012" s="240">
        <v>6.7489999999999997</v>
      </c>
      <c r="Z2012" s="240">
        <v>1.829</v>
      </c>
      <c r="AA2012" s="248">
        <v>6.3849999999999998</v>
      </c>
      <c r="AB2012" s="93"/>
    </row>
    <row r="2013" spans="1:28" ht="19.5" customHeight="1" x14ac:dyDescent="0.15">
      <c r="A2013" s="194"/>
      <c r="B2013" s="196"/>
      <c r="C2013" s="193" t="s">
        <v>152</v>
      </c>
      <c r="D2013" s="188"/>
      <c r="E2013" s="189" t="s">
        <v>184</v>
      </c>
      <c r="F2013" s="240">
        <v>899.17</v>
      </c>
      <c r="G2013" s="240">
        <v>11.56</v>
      </c>
      <c r="H2013" s="240">
        <v>15.64</v>
      </c>
      <c r="I2013" s="240">
        <v>29.77</v>
      </c>
      <c r="J2013" s="240">
        <v>17</v>
      </c>
      <c r="K2013" s="240">
        <v>4.1500000000000004</v>
      </c>
      <c r="L2013" s="240">
        <v>18.77</v>
      </c>
      <c r="M2013" s="240">
        <v>24.78</v>
      </c>
      <c r="N2013" s="240">
        <v>18.07</v>
      </c>
      <c r="O2013" s="240">
        <v>35.700000000000003</v>
      </c>
      <c r="P2013" s="240">
        <v>64.64</v>
      </c>
      <c r="Q2013" s="240">
        <v>117.49</v>
      </c>
      <c r="R2013" s="240">
        <v>165.78</v>
      </c>
      <c r="S2013" s="240">
        <v>89.46</v>
      </c>
      <c r="T2013" s="240">
        <v>94.18</v>
      </c>
      <c r="U2013" s="240">
        <v>56.2</v>
      </c>
      <c r="V2013" s="240">
        <v>87.52</v>
      </c>
      <c r="W2013" s="240">
        <v>23.83</v>
      </c>
      <c r="X2013" s="240">
        <v>11.94</v>
      </c>
      <c r="Y2013" s="240">
        <v>10.26</v>
      </c>
      <c r="Z2013" s="240">
        <v>0.9</v>
      </c>
      <c r="AA2013" s="248">
        <v>1.53</v>
      </c>
      <c r="AB2013" s="93"/>
    </row>
    <row r="2014" spans="1:28" ht="19.5" customHeight="1" x14ac:dyDescent="0.15">
      <c r="A2014" s="194"/>
      <c r="B2014" s="197"/>
      <c r="C2014" s="197"/>
      <c r="D2014" s="191"/>
      <c r="E2014" s="189" t="s">
        <v>150</v>
      </c>
      <c r="F2014" s="240">
        <v>279.392</v>
      </c>
      <c r="G2014" s="240">
        <v>0</v>
      </c>
      <c r="H2014" s="240">
        <v>0</v>
      </c>
      <c r="I2014" s="240">
        <v>4.3999999999999997E-2</v>
      </c>
      <c r="J2014" s="240">
        <v>0.69</v>
      </c>
      <c r="K2014" s="240">
        <v>0.59399999999999997</v>
      </c>
      <c r="L2014" s="240">
        <v>3.04</v>
      </c>
      <c r="M2014" s="240">
        <v>6.0579999999999998</v>
      </c>
      <c r="N2014" s="240">
        <v>4.7240000000000002</v>
      </c>
      <c r="O2014" s="240">
        <v>10.901</v>
      </c>
      <c r="P2014" s="240">
        <v>19.984999999999999</v>
      </c>
      <c r="Q2014" s="240">
        <v>42.545999999999999</v>
      </c>
      <c r="R2014" s="240">
        <v>59.552</v>
      </c>
      <c r="S2014" s="240">
        <v>32.335000000000001</v>
      </c>
      <c r="T2014" s="240">
        <v>35.204999999999998</v>
      </c>
      <c r="U2014" s="240">
        <v>18.506</v>
      </c>
      <c r="V2014" s="240">
        <v>30.56</v>
      </c>
      <c r="W2014" s="240">
        <v>8.0359999999999996</v>
      </c>
      <c r="X2014" s="240">
        <v>4.4779999999999998</v>
      </c>
      <c r="Y2014" s="240">
        <v>1.542</v>
      </c>
      <c r="Z2014" s="240">
        <v>0.29599999999999999</v>
      </c>
      <c r="AA2014" s="248">
        <v>0.3</v>
      </c>
      <c r="AB2014" s="93"/>
    </row>
    <row r="2015" spans="1:28" ht="19.5" customHeight="1" x14ac:dyDescent="0.15">
      <c r="A2015" s="194"/>
      <c r="B2015" s="198"/>
      <c r="C2015" s="189"/>
      <c r="D2015" s="189" t="s">
        <v>153</v>
      </c>
      <c r="E2015" s="189" t="s">
        <v>184</v>
      </c>
      <c r="F2015" s="240">
        <v>862.18</v>
      </c>
      <c r="G2015" s="240">
        <v>11.56</v>
      </c>
      <c r="H2015" s="240">
        <v>15.64</v>
      </c>
      <c r="I2015" s="240">
        <v>29.77</v>
      </c>
      <c r="J2015" s="240">
        <v>17</v>
      </c>
      <c r="K2015" s="240">
        <v>4.1500000000000004</v>
      </c>
      <c r="L2015" s="240">
        <v>18.77</v>
      </c>
      <c r="M2015" s="240">
        <v>24.78</v>
      </c>
      <c r="N2015" s="240">
        <v>18.07</v>
      </c>
      <c r="O2015" s="240">
        <v>35.700000000000003</v>
      </c>
      <c r="P2015" s="240">
        <v>64.64</v>
      </c>
      <c r="Q2015" s="240">
        <v>116.73</v>
      </c>
      <c r="R2015" s="240">
        <v>164.58</v>
      </c>
      <c r="S2015" s="240">
        <v>88.56</v>
      </c>
      <c r="T2015" s="240">
        <v>93.27</v>
      </c>
      <c r="U2015" s="240">
        <v>43.53</v>
      </c>
      <c r="V2015" s="240">
        <v>82.33</v>
      </c>
      <c r="W2015" s="240">
        <v>18.43</v>
      </c>
      <c r="X2015" s="240">
        <v>10.85</v>
      </c>
      <c r="Y2015" s="240">
        <v>1.63</v>
      </c>
      <c r="Z2015" s="240">
        <v>0.66</v>
      </c>
      <c r="AA2015" s="248">
        <v>1.53</v>
      </c>
      <c r="AB2015" s="93"/>
    </row>
    <row r="2016" spans="1:28" ht="19.5" customHeight="1" x14ac:dyDescent="0.15">
      <c r="A2016" s="194"/>
      <c r="B2016" s="198" t="s">
        <v>154</v>
      </c>
      <c r="C2016" s="198"/>
      <c r="D2016" s="198"/>
      <c r="E2016" s="189" t="s">
        <v>150</v>
      </c>
      <c r="F2016" s="240">
        <v>275.64400000000001</v>
      </c>
      <c r="G2016" s="240">
        <v>0</v>
      </c>
      <c r="H2016" s="240">
        <v>0</v>
      </c>
      <c r="I2016" s="240">
        <v>4.3999999999999997E-2</v>
      </c>
      <c r="J2016" s="240">
        <v>0.69</v>
      </c>
      <c r="K2016" s="240">
        <v>0.59399999999999997</v>
      </c>
      <c r="L2016" s="240">
        <v>3.04</v>
      </c>
      <c r="M2016" s="240">
        <v>6.0579999999999998</v>
      </c>
      <c r="N2016" s="240">
        <v>4.7240000000000002</v>
      </c>
      <c r="O2016" s="240">
        <v>10.901</v>
      </c>
      <c r="P2016" s="240">
        <v>19.984999999999999</v>
      </c>
      <c r="Q2016" s="240">
        <v>42.472999999999999</v>
      </c>
      <c r="R2016" s="240">
        <v>59.430999999999997</v>
      </c>
      <c r="S2016" s="240">
        <v>32.244999999999997</v>
      </c>
      <c r="T2016" s="240">
        <v>35.113</v>
      </c>
      <c r="U2016" s="240">
        <v>17.216000000000001</v>
      </c>
      <c r="V2016" s="240">
        <v>30.033000000000001</v>
      </c>
      <c r="W2016" s="240">
        <v>7.4889999999999999</v>
      </c>
      <c r="X2016" s="240">
        <v>4.3689999999999998</v>
      </c>
      <c r="Y2016" s="240">
        <v>0.66800000000000004</v>
      </c>
      <c r="Z2016" s="240">
        <v>0.27100000000000002</v>
      </c>
      <c r="AA2016" s="248">
        <v>0.3</v>
      </c>
      <c r="AB2016" s="93"/>
    </row>
    <row r="2017" spans="1:28" ht="19.5" customHeight="1" x14ac:dyDescent="0.15">
      <c r="A2017" s="194" t="s">
        <v>155</v>
      </c>
      <c r="B2017" s="198"/>
      <c r="C2017" s="198" t="s">
        <v>10</v>
      </c>
      <c r="D2017" s="189" t="s">
        <v>156</v>
      </c>
      <c r="E2017" s="189" t="s">
        <v>184</v>
      </c>
      <c r="F2017" s="240">
        <v>709.53</v>
      </c>
      <c r="G2017" s="240">
        <v>0</v>
      </c>
      <c r="H2017" s="240">
        <v>0</v>
      </c>
      <c r="I2017" s="240">
        <v>0.63</v>
      </c>
      <c r="J2017" s="240">
        <v>4.46</v>
      </c>
      <c r="K2017" s="240">
        <v>3.38</v>
      </c>
      <c r="L2017" s="240">
        <v>13.33</v>
      </c>
      <c r="M2017" s="240">
        <v>23.73</v>
      </c>
      <c r="N2017" s="240">
        <v>16.43</v>
      </c>
      <c r="O2017" s="240">
        <v>34.01</v>
      </c>
      <c r="P2017" s="240">
        <v>56.8</v>
      </c>
      <c r="Q2017" s="240">
        <v>116.73</v>
      </c>
      <c r="R2017" s="240">
        <v>148.58000000000001</v>
      </c>
      <c r="S2017" s="240">
        <v>75.349999999999994</v>
      </c>
      <c r="T2017" s="240">
        <v>81.430000000000007</v>
      </c>
      <c r="U2017" s="240">
        <v>41</v>
      </c>
      <c r="V2017" s="240">
        <v>62.45</v>
      </c>
      <c r="W2017" s="240">
        <v>18.43</v>
      </c>
      <c r="X2017" s="240">
        <v>10.5</v>
      </c>
      <c r="Y2017" s="240">
        <v>1.63</v>
      </c>
      <c r="Z2017" s="240">
        <v>0.66</v>
      </c>
      <c r="AA2017" s="248">
        <v>0</v>
      </c>
      <c r="AB2017" s="93"/>
    </row>
    <row r="2018" spans="1:28" ht="19.5" customHeight="1" x14ac:dyDescent="0.15">
      <c r="A2018" s="194"/>
      <c r="B2018" s="198"/>
      <c r="C2018" s="198"/>
      <c r="D2018" s="198"/>
      <c r="E2018" s="189" t="s">
        <v>150</v>
      </c>
      <c r="F2018" s="240">
        <v>257.536</v>
      </c>
      <c r="G2018" s="240">
        <v>0</v>
      </c>
      <c r="H2018" s="240">
        <v>0</v>
      </c>
      <c r="I2018" s="240">
        <v>4.3999999999999997E-2</v>
      </c>
      <c r="J2018" s="240">
        <v>0.53500000000000003</v>
      </c>
      <c r="K2018" s="240">
        <v>0.57399999999999995</v>
      </c>
      <c r="L2018" s="240">
        <v>2.7909999999999999</v>
      </c>
      <c r="M2018" s="240">
        <v>5.9409999999999998</v>
      </c>
      <c r="N2018" s="240">
        <v>4.53</v>
      </c>
      <c r="O2018" s="240">
        <v>10.579000000000001</v>
      </c>
      <c r="P2018" s="240">
        <v>18.922999999999998</v>
      </c>
      <c r="Q2018" s="240">
        <v>42.472999999999999</v>
      </c>
      <c r="R2018" s="240">
        <v>55.764000000000003</v>
      </c>
      <c r="S2018" s="240">
        <v>29.048999999999999</v>
      </c>
      <c r="T2018" s="240">
        <v>32.173999999999999</v>
      </c>
      <c r="U2018" s="240">
        <v>16.562999999999999</v>
      </c>
      <c r="V2018" s="240">
        <v>24.863</v>
      </c>
      <c r="W2018" s="240">
        <v>7.4889999999999999</v>
      </c>
      <c r="X2018" s="240">
        <v>4.3049999999999997</v>
      </c>
      <c r="Y2018" s="240">
        <v>0.66800000000000004</v>
      </c>
      <c r="Z2018" s="240">
        <v>0.27100000000000002</v>
      </c>
      <c r="AA2018" s="248">
        <v>0</v>
      </c>
      <c r="AB2018" s="93"/>
    </row>
    <row r="2019" spans="1:28" ht="19.5" customHeight="1" x14ac:dyDescent="0.15">
      <c r="A2019" s="194"/>
      <c r="B2019" s="198"/>
      <c r="C2019" s="198"/>
      <c r="D2019" s="189" t="s">
        <v>157</v>
      </c>
      <c r="E2019" s="189" t="s">
        <v>184</v>
      </c>
      <c r="F2019" s="240">
        <v>42.2</v>
      </c>
      <c r="G2019" s="240">
        <v>0</v>
      </c>
      <c r="H2019" s="240">
        <v>0</v>
      </c>
      <c r="I2019" s="240">
        <v>0</v>
      </c>
      <c r="J2019" s="240">
        <v>0</v>
      </c>
      <c r="K2019" s="240">
        <v>0</v>
      </c>
      <c r="L2019" s="240">
        <v>0.45</v>
      </c>
      <c r="M2019" s="240">
        <v>0.03</v>
      </c>
      <c r="N2019" s="240">
        <v>0</v>
      </c>
      <c r="O2019" s="240">
        <v>0.75</v>
      </c>
      <c r="P2019" s="240">
        <v>0</v>
      </c>
      <c r="Q2019" s="240">
        <v>0</v>
      </c>
      <c r="R2019" s="240">
        <v>3.76</v>
      </c>
      <c r="S2019" s="240">
        <v>7.02</v>
      </c>
      <c r="T2019" s="240">
        <v>7.95</v>
      </c>
      <c r="U2019" s="240">
        <v>2.36</v>
      </c>
      <c r="V2019" s="240">
        <v>19.88</v>
      </c>
      <c r="W2019" s="240">
        <v>0</v>
      </c>
      <c r="X2019" s="240">
        <v>0</v>
      </c>
      <c r="Y2019" s="240">
        <v>0</v>
      </c>
      <c r="Z2019" s="240">
        <v>0</v>
      </c>
      <c r="AA2019" s="248">
        <v>0</v>
      </c>
      <c r="AB2019" s="93"/>
    </row>
    <row r="2020" spans="1:28" ht="19.5" customHeight="1" x14ac:dyDescent="0.15">
      <c r="A2020" s="194"/>
      <c r="B2020" s="198"/>
      <c r="C2020" s="198"/>
      <c r="D2020" s="198"/>
      <c r="E2020" s="189" t="s">
        <v>150</v>
      </c>
      <c r="F2020" s="240">
        <v>10.445</v>
      </c>
      <c r="G2020" s="240">
        <v>0</v>
      </c>
      <c r="H2020" s="240">
        <v>0</v>
      </c>
      <c r="I2020" s="240">
        <v>0</v>
      </c>
      <c r="J2020" s="240">
        <v>0</v>
      </c>
      <c r="K2020" s="240">
        <v>0</v>
      </c>
      <c r="L2020" s="240">
        <v>5.3999999999999999E-2</v>
      </c>
      <c r="M2020" s="240">
        <v>4.0000000000000001E-3</v>
      </c>
      <c r="N2020" s="240">
        <v>0</v>
      </c>
      <c r="O2020" s="240">
        <v>0.13500000000000001</v>
      </c>
      <c r="P2020" s="240">
        <v>0</v>
      </c>
      <c r="Q2020" s="240">
        <v>0</v>
      </c>
      <c r="R2020" s="240">
        <v>0.85199999999999998</v>
      </c>
      <c r="S2020" s="240">
        <v>1.673</v>
      </c>
      <c r="T2020" s="240">
        <v>1.9490000000000001</v>
      </c>
      <c r="U2020" s="240">
        <v>0.60799999999999998</v>
      </c>
      <c r="V2020" s="240">
        <v>5.17</v>
      </c>
      <c r="W2020" s="240">
        <v>0</v>
      </c>
      <c r="X2020" s="240">
        <v>0</v>
      </c>
      <c r="Y2020" s="240">
        <v>0</v>
      </c>
      <c r="Z2020" s="240">
        <v>0</v>
      </c>
      <c r="AA2020" s="248">
        <v>0</v>
      </c>
      <c r="AB2020" s="93"/>
    </row>
    <row r="2021" spans="1:28" ht="19.5" customHeight="1" x14ac:dyDescent="0.15">
      <c r="A2021" s="194"/>
      <c r="B2021" s="198" t="s">
        <v>158</v>
      </c>
      <c r="C2021" s="198" t="s">
        <v>159</v>
      </c>
      <c r="D2021" s="189" t="s">
        <v>160</v>
      </c>
      <c r="E2021" s="189" t="s">
        <v>184</v>
      </c>
      <c r="F2021" s="240">
        <v>22.83</v>
      </c>
      <c r="G2021" s="240">
        <v>0</v>
      </c>
      <c r="H2021" s="240">
        <v>0</v>
      </c>
      <c r="I2021" s="240">
        <v>0</v>
      </c>
      <c r="J2021" s="240">
        <v>0</v>
      </c>
      <c r="K2021" s="240">
        <v>0</v>
      </c>
      <c r="L2021" s="240">
        <v>0</v>
      </c>
      <c r="M2021" s="240">
        <v>0.65</v>
      </c>
      <c r="N2021" s="240">
        <v>1</v>
      </c>
      <c r="O2021" s="240">
        <v>0.56000000000000005</v>
      </c>
      <c r="P2021" s="240">
        <v>0.39</v>
      </c>
      <c r="Q2021" s="240">
        <v>0</v>
      </c>
      <c r="R2021" s="240">
        <v>12.24</v>
      </c>
      <c r="S2021" s="240">
        <v>4.96</v>
      </c>
      <c r="T2021" s="240">
        <v>2.5099999999999998</v>
      </c>
      <c r="U2021" s="240">
        <v>0.17</v>
      </c>
      <c r="V2021" s="240">
        <v>0</v>
      </c>
      <c r="W2021" s="240">
        <v>0</v>
      </c>
      <c r="X2021" s="240">
        <v>0.35</v>
      </c>
      <c r="Y2021" s="240">
        <v>0</v>
      </c>
      <c r="Z2021" s="240">
        <v>0</v>
      </c>
      <c r="AA2021" s="248">
        <v>0</v>
      </c>
      <c r="AB2021" s="93"/>
    </row>
    <row r="2022" spans="1:28" ht="19.5" customHeight="1" x14ac:dyDescent="0.15">
      <c r="A2022" s="194"/>
      <c r="B2022" s="198"/>
      <c r="C2022" s="198"/>
      <c r="D2022" s="198"/>
      <c r="E2022" s="189" t="s">
        <v>150</v>
      </c>
      <c r="F2022" s="240">
        <v>5.1210000000000004</v>
      </c>
      <c r="G2022" s="240">
        <v>0</v>
      </c>
      <c r="H2022" s="240">
        <v>0</v>
      </c>
      <c r="I2022" s="240">
        <v>0</v>
      </c>
      <c r="J2022" s="240">
        <v>0</v>
      </c>
      <c r="K2022" s="240">
        <v>0</v>
      </c>
      <c r="L2022" s="240">
        <v>0</v>
      </c>
      <c r="M2022" s="240">
        <v>9.0999999999999998E-2</v>
      </c>
      <c r="N2022" s="240">
        <v>0.16</v>
      </c>
      <c r="O2022" s="240">
        <v>0.1</v>
      </c>
      <c r="P2022" s="240">
        <v>7.8E-2</v>
      </c>
      <c r="Q2022" s="240">
        <v>0</v>
      </c>
      <c r="R2022" s="240">
        <v>2.8149999999999999</v>
      </c>
      <c r="S2022" s="240">
        <v>1.179</v>
      </c>
      <c r="T2022" s="240">
        <v>0.58899999999999997</v>
      </c>
      <c r="U2022" s="240">
        <v>4.4999999999999998E-2</v>
      </c>
      <c r="V2022" s="240">
        <v>0</v>
      </c>
      <c r="W2022" s="240">
        <v>0</v>
      </c>
      <c r="X2022" s="240">
        <v>6.4000000000000001E-2</v>
      </c>
      <c r="Y2022" s="240">
        <v>0</v>
      </c>
      <c r="Z2022" s="240">
        <v>0</v>
      </c>
      <c r="AA2022" s="248">
        <v>0</v>
      </c>
      <c r="AB2022" s="93"/>
    </row>
    <row r="2023" spans="1:28" ht="19.5" customHeight="1" x14ac:dyDescent="0.15">
      <c r="A2023" s="194"/>
      <c r="B2023" s="198"/>
      <c r="C2023" s="198"/>
      <c r="D2023" s="189" t="s">
        <v>161</v>
      </c>
      <c r="E2023" s="189" t="s">
        <v>184</v>
      </c>
      <c r="F2023" s="240">
        <v>81.14</v>
      </c>
      <c r="G2023" s="240">
        <v>8.07</v>
      </c>
      <c r="H2023" s="240">
        <v>15.64</v>
      </c>
      <c r="I2023" s="240">
        <v>29.14</v>
      </c>
      <c r="J2023" s="240">
        <v>12.54</v>
      </c>
      <c r="K2023" s="240">
        <v>0.77</v>
      </c>
      <c r="L2023" s="240">
        <v>4.99</v>
      </c>
      <c r="M2023" s="240">
        <v>0.37</v>
      </c>
      <c r="N2023" s="240">
        <v>0.64</v>
      </c>
      <c r="O2023" s="240">
        <v>0</v>
      </c>
      <c r="P2023" s="240">
        <v>7.45</v>
      </c>
      <c r="Q2023" s="240">
        <v>0</v>
      </c>
      <c r="R2023" s="240">
        <v>0</v>
      </c>
      <c r="S2023" s="240">
        <v>0</v>
      </c>
      <c r="T2023" s="240">
        <v>0</v>
      </c>
      <c r="U2023" s="240">
        <v>0</v>
      </c>
      <c r="V2023" s="240">
        <v>0</v>
      </c>
      <c r="W2023" s="240">
        <v>0</v>
      </c>
      <c r="X2023" s="240">
        <v>0</v>
      </c>
      <c r="Y2023" s="240">
        <v>0</v>
      </c>
      <c r="Z2023" s="240">
        <v>0</v>
      </c>
      <c r="AA2023" s="248">
        <v>1.53</v>
      </c>
      <c r="AB2023" s="93"/>
    </row>
    <row r="2024" spans="1:28" ht="19.5" customHeight="1" x14ac:dyDescent="0.15">
      <c r="A2024" s="194"/>
      <c r="B2024" s="198"/>
      <c r="C2024" s="198"/>
      <c r="D2024" s="198"/>
      <c r="E2024" s="189" t="s">
        <v>150</v>
      </c>
      <c r="F2024" s="240">
        <v>1.71</v>
      </c>
      <c r="G2024" s="240">
        <v>0</v>
      </c>
      <c r="H2024" s="240">
        <v>0</v>
      </c>
      <c r="I2024" s="240">
        <v>0</v>
      </c>
      <c r="J2024" s="240">
        <v>0.155</v>
      </c>
      <c r="K2024" s="240">
        <v>0.02</v>
      </c>
      <c r="L2024" s="240">
        <v>0.19500000000000001</v>
      </c>
      <c r="M2024" s="240">
        <v>2.1999999999999999E-2</v>
      </c>
      <c r="N2024" s="240">
        <v>3.4000000000000002E-2</v>
      </c>
      <c r="O2024" s="240">
        <v>0</v>
      </c>
      <c r="P2024" s="240">
        <v>0.98399999999999999</v>
      </c>
      <c r="Q2024" s="240">
        <v>0</v>
      </c>
      <c r="R2024" s="240">
        <v>0</v>
      </c>
      <c r="S2024" s="240">
        <v>0</v>
      </c>
      <c r="T2024" s="240">
        <v>0</v>
      </c>
      <c r="U2024" s="240">
        <v>0</v>
      </c>
      <c r="V2024" s="240">
        <v>0</v>
      </c>
      <c r="W2024" s="240">
        <v>0</v>
      </c>
      <c r="X2024" s="240">
        <v>0</v>
      </c>
      <c r="Y2024" s="240">
        <v>0</v>
      </c>
      <c r="Z2024" s="240">
        <v>0</v>
      </c>
      <c r="AA2024" s="248">
        <v>0.3</v>
      </c>
      <c r="AB2024" s="93"/>
    </row>
    <row r="2025" spans="1:28" ht="19.5" customHeight="1" x14ac:dyDescent="0.15">
      <c r="A2025" s="194"/>
      <c r="B2025" s="198"/>
      <c r="C2025" s="198" t="s">
        <v>162</v>
      </c>
      <c r="D2025" s="189" t="s">
        <v>163</v>
      </c>
      <c r="E2025" s="189" t="s">
        <v>184</v>
      </c>
      <c r="F2025" s="240">
        <v>6.48</v>
      </c>
      <c r="G2025" s="240">
        <v>3.49</v>
      </c>
      <c r="H2025" s="240">
        <v>0</v>
      </c>
      <c r="I2025" s="240">
        <v>0</v>
      </c>
      <c r="J2025" s="240">
        <v>0</v>
      </c>
      <c r="K2025" s="240">
        <v>0</v>
      </c>
      <c r="L2025" s="240">
        <v>0</v>
      </c>
      <c r="M2025" s="240">
        <v>0</v>
      </c>
      <c r="N2025" s="240">
        <v>0</v>
      </c>
      <c r="O2025" s="240">
        <v>0.38</v>
      </c>
      <c r="P2025" s="240">
        <v>0</v>
      </c>
      <c r="Q2025" s="240">
        <v>0</v>
      </c>
      <c r="R2025" s="240">
        <v>0</v>
      </c>
      <c r="S2025" s="240">
        <v>1.23</v>
      </c>
      <c r="T2025" s="240">
        <v>1.38</v>
      </c>
      <c r="U2025" s="240">
        <v>0</v>
      </c>
      <c r="V2025" s="240">
        <v>0</v>
      </c>
      <c r="W2025" s="240">
        <v>0</v>
      </c>
      <c r="X2025" s="240">
        <v>0</v>
      </c>
      <c r="Y2025" s="240">
        <v>0</v>
      </c>
      <c r="Z2025" s="240">
        <v>0</v>
      </c>
      <c r="AA2025" s="248">
        <v>0</v>
      </c>
      <c r="AB2025" s="93"/>
    </row>
    <row r="2026" spans="1:28" ht="19.5" customHeight="1" x14ac:dyDescent="0.15">
      <c r="A2026" s="194"/>
      <c r="B2026" s="198" t="s">
        <v>20</v>
      </c>
      <c r="C2026" s="198"/>
      <c r="D2026" s="198"/>
      <c r="E2026" s="189" t="s">
        <v>150</v>
      </c>
      <c r="F2026" s="240">
        <v>0.83199999999999996</v>
      </c>
      <c r="G2026" s="240">
        <v>0</v>
      </c>
      <c r="H2026" s="240">
        <v>0</v>
      </c>
      <c r="I2026" s="240">
        <v>0</v>
      </c>
      <c r="J2026" s="240">
        <v>0</v>
      </c>
      <c r="K2026" s="240">
        <v>0</v>
      </c>
      <c r="L2026" s="240">
        <v>0</v>
      </c>
      <c r="M2026" s="240">
        <v>0</v>
      </c>
      <c r="N2026" s="240">
        <v>0</v>
      </c>
      <c r="O2026" s="240">
        <v>8.6999999999999994E-2</v>
      </c>
      <c r="P2026" s="240">
        <v>0</v>
      </c>
      <c r="Q2026" s="240">
        <v>0</v>
      </c>
      <c r="R2026" s="240">
        <v>0</v>
      </c>
      <c r="S2026" s="240">
        <v>0.34399999999999997</v>
      </c>
      <c r="T2026" s="240">
        <v>0.40100000000000002</v>
      </c>
      <c r="U2026" s="240">
        <v>0</v>
      </c>
      <c r="V2026" s="240">
        <v>0</v>
      </c>
      <c r="W2026" s="240">
        <v>0</v>
      </c>
      <c r="X2026" s="240">
        <v>0</v>
      </c>
      <c r="Y2026" s="240">
        <v>0</v>
      </c>
      <c r="Z2026" s="240">
        <v>0</v>
      </c>
      <c r="AA2026" s="248">
        <v>0</v>
      </c>
      <c r="AB2026" s="93"/>
    </row>
    <row r="2027" spans="1:28" ht="19.5" customHeight="1" x14ac:dyDescent="0.15">
      <c r="A2027" s="194"/>
      <c r="B2027" s="198"/>
      <c r="C2027" s="198"/>
      <c r="D2027" s="189" t="s">
        <v>164</v>
      </c>
      <c r="E2027" s="189" t="s">
        <v>184</v>
      </c>
      <c r="F2027" s="240">
        <v>0</v>
      </c>
      <c r="G2027" s="240">
        <v>0</v>
      </c>
      <c r="H2027" s="240">
        <v>0</v>
      </c>
      <c r="I2027" s="240">
        <v>0</v>
      </c>
      <c r="J2027" s="240">
        <v>0</v>
      </c>
      <c r="K2027" s="240">
        <v>0</v>
      </c>
      <c r="L2027" s="240">
        <v>0</v>
      </c>
      <c r="M2027" s="240">
        <v>0</v>
      </c>
      <c r="N2027" s="240">
        <v>0</v>
      </c>
      <c r="O2027" s="240">
        <v>0</v>
      </c>
      <c r="P2027" s="240">
        <v>0</v>
      </c>
      <c r="Q2027" s="240">
        <v>0</v>
      </c>
      <c r="R2027" s="240">
        <v>0</v>
      </c>
      <c r="S2027" s="240">
        <v>0</v>
      </c>
      <c r="T2027" s="240">
        <v>0</v>
      </c>
      <c r="U2027" s="240">
        <v>0</v>
      </c>
      <c r="V2027" s="240">
        <v>0</v>
      </c>
      <c r="W2027" s="240">
        <v>0</v>
      </c>
      <c r="X2027" s="240">
        <v>0</v>
      </c>
      <c r="Y2027" s="240">
        <v>0</v>
      </c>
      <c r="Z2027" s="240">
        <v>0</v>
      </c>
      <c r="AA2027" s="248">
        <v>0</v>
      </c>
      <c r="AB2027" s="93"/>
    </row>
    <row r="2028" spans="1:28" ht="19.5" customHeight="1" x14ac:dyDescent="0.15">
      <c r="A2028" s="194" t="s">
        <v>227</v>
      </c>
      <c r="B2028" s="198"/>
      <c r="C2028" s="198"/>
      <c r="D2028" s="198"/>
      <c r="E2028" s="189" t="s">
        <v>150</v>
      </c>
      <c r="F2028" s="240">
        <v>0</v>
      </c>
      <c r="G2028" s="240">
        <v>0</v>
      </c>
      <c r="H2028" s="240">
        <v>0</v>
      </c>
      <c r="I2028" s="240">
        <v>0</v>
      </c>
      <c r="J2028" s="240">
        <v>0</v>
      </c>
      <c r="K2028" s="240">
        <v>0</v>
      </c>
      <c r="L2028" s="240">
        <v>0</v>
      </c>
      <c r="M2028" s="240">
        <v>0</v>
      </c>
      <c r="N2028" s="240">
        <v>0</v>
      </c>
      <c r="O2028" s="240">
        <v>0</v>
      </c>
      <c r="P2028" s="240">
        <v>0</v>
      </c>
      <c r="Q2028" s="240">
        <v>0</v>
      </c>
      <c r="R2028" s="240">
        <v>0</v>
      </c>
      <c r="S2028" s="240">
        <v>0</v>
      </c>
      <c r="T2028" s="240">
        <v>0</v>
      </c>
      <c r="U2028" s="240">
        <v>0</v>
      </c>
      <c r="V2028" s="240">
        <v>0</v>
      </c>
      <c r="W2028" s="240">
        <v>0</v>
      </c>
      <c r="X2028" s="240">
        <v>0</v>
      </c>
      <c r="Y2028" s="240">
        <v>0</v>
      </c>
      <c r="Z2028" s="240">
        <v>0</v>
      </c>
      <c r="AA2028" s="248">
        <v>0</v>
      </c>
      <c r="AB2028" s="93"/>
    </row>
    <row r="2029" spans="1:28" ht="19.5" customHeight="1" x14ac:dyDescent="0.15">
      <c r="A2029" s="194"/>
      <c r="B2029" s="197"/>
      <c r="C2029" s="193" t="s">
        <v>165</v>
      </c>
      <c r="D2029" s="188"/>
      <c r="E2029" s="189" t="s">
        <v>184</v>
      </c>
      <c r="F2029" s="240">
        <v>36.99</v>
      </c>
      <c r="G2029" s="240">
        <v>0</v>
      </c>
      <c r="H2029" s="240">
        <v>0</v>
      </c>
      <c r="I2029" s="240">
        <v>0</v>
      </c>
      <c r="J2029" s="240">
        <v>0</v>
      </c>
      <c r="K2029" s="240">
        <v>0</v>
      </c>
      <c r="L2029" s="240">
        <v>0</v>
      </c>
      <c r="M2029" s="240">
        <v>0</v>
      </c>
      <c r="N2029" s="240">
        <v>0</v>
      </c>
      <c r="O2029" s="240">
        <v>0</v>
      </c>
      <c r="P2029" s="240">
        <v>0</v>
      </c>
      <c r="Q2029" s="240">
        <v>0.76</v>
      </c>
      <c r="R2029" s="240">
        <v>1.2</v>
      </c>
      <c r="S2029" s="240">
        <v>0.9</v>
      </c>
      <c r="T2029" s="240">
        <v>0.91</v>
      </c>
      <c r="U2029" s="240">
        <v>12.67</v>
      </c>
      <c r="V2029" s="240">
        <v>5.19</v>
      </c>
      <c r="W2029" s="240">
        <v>5.4</v>
      </c>
      <c r="X2029" s="240">
        <v>1.0900000000000001</v>
      </c>
      <c r="Y2029" s="240">
        <v>8.6300000000000008</v>
      </c>
      <c r="Z2029" s="240">
        <v>0.24</v>
      </c>
      <c r="AA2029" s="248">
        <v>0</v>
      </c>
      <c r="AB2029" s="93"/>
    </row>
    <row r="2030" spans="1:28" ht="19.5" customHeight="1" x14ac:dyDescent="0.15">
      <c r="A2030" s="194"/>
      <c r="B2030" s="197"/>
      <c r="C2030" s="197"/>
      <c r="D2030" s="191"/>
      <c r="E2030" s="189" t="s">
        <v>150</v>
      </c>
      <c r="F2030" s="240">
        <v>3.7480000000000002</v>
      </c>
      <c r="G2030" s="240">
        <v>0</v>
      </c>
      <c r="H2030" s="240">
        <v>0</v>
      </c>
      <c r="I2030" s="240">
        <v>0</v>
      </c>
      <c r="J2030" s="240">
        <v>0</v>
      </c>
      <c r="K2030" s="240">
        <v>0</v>
      </c>
      <c r="L2030" s="240">
        <v>0</v>
      </c>
      <c r="M2030" s="240">
        <v>0</v>
      </c>
      <c r="N2030" s="240">
        <v>0</v>
      </c>
      <c r="O2030" s="240">
        <v>0</v>
      </c>
      <c r="P2030" s="240">
        <v>0</v>
      </c>
      <c r="Q2030" s="240">
        <v>7.2999999999999995E-2</v>
      </c>
      <c r="R2030" s="240">
        <v>0.121</v>
      </c>
      <c r="S2030" s="240">
        <v>0.09</v>
      </c>
      <c r="T2030" s="240">
        <v>9.1999999999999998E-2</v>
      </c>
      <c r="U2030" s="240">
        <v>1.29</v>
      </c>
      <c r="V2030" s="240">
        <v>0.52700000000000002</v>
      </c>
      <c r="W2030" s="240">
        <v>0.54700000000000004</v>
      </c>
      <c r="X2030" s="240">
        <v>0.109</v>
      </c>
      <c r="Y2030" s="240">
        <v>0.874000000000001</v>
      </c>
      <c r="Z2030" s="240">
        <v>2.5000000000000001E-2</v>
      </c>
      <c r="AA2030" s="248">
        <v>0</v>
      </c>
      <c r="AB2030" s="93"/>
    </row>
    <row r="2031" spans="1:28" ht="19.5" customHeight="1" x14ac:dyDescent="0.15">
      <c r="A2031" s="194"/>
      <c r="B2031" s="196"/>
      <c r="C2031" s="193" t="s">
        <v>152</v>
      </c>
      <c r="D2031" s="188"/>
      <c r="E2031" s="189" t="s">
        <v>184</v>
      </c>
      <c r="F2031" s="240">
        <v>781.25</v>
      </c>
      <c r="G2031" s="240">
        <v>0</v>
      </c>
      <c r="H2031" s="240">
        <v>0</v>
      </c>
      <c r="I2031" s="240">
        <v>0.2</v>
      </c>
      <c r="J2031" s="240">
        <v>8.01</v>
      </c>
      <c r="K2031" s="240">
        <v>1.89</v>
      </c>
      <c r="L2031" s="240">
        <v>8.1</v>
      </c>
      <c r="M2031" s="240">
        <v>10.89</v>
      </c>
      <c r="N2031" s="240">
        <v>5.19</v>
      </c>
      <c r="O2031" s="240">
        <v>14.36</v>
      </c>
      <c r="P2031" s="240">
        <v>5.61</v>
      </c>
      <c r="Q2031" s="240">
        <v>55.48</v>
      </c>
      <c r="R2031" s="240">
        <v>82.54</v>
      </c>
      <c r="S2031" s="240">
        <v>91.58</v>
      </c>
      <c r="T2031" s="240">
        <v>148.49</v>
      </c>
      <c r="U2031" s="240">
        <v>114.52</v>
      </c>
      <c r="V2031" s="240">
        <v>79.12</v>
      </c>
      <c r="W2031" s="240">
        <v>67.459999999999994</v>
      </c>
      <c r="X2031" s="240">
        <v>20.04</v>
      </c>
      <c r="Y2031" s="240">
        <v>35.799999999999997</v>
      </c>
      <c r="Z2031" s="240">
        <v>9.77</v>
      </c>
      <c r="AA2031" s="248">
        <v>22.2</v>
      </c>
      <c r="AB2031" s="93"/>
    </row>
    <row r="2032" spans="1:28" ht="19.5" customHeight="1" x14ac:dyDescent="0.15">
      <c r="A2032" s="194"/>
      <c r="B2032" s="197"/>
      <c r="C2032" s="197"/>
      <c r="D2032" s="191"/>
      <c r="E2032" s="189" t="s">
        <v>150</v>
      </c>
      <c r="F2032" s="240">
        <v>118.64</v>
      </c>
      <c r="G2032" s="240">
        <v>0</v>
      </c>
      <c r="H2032" s="240">
        <v>0</v>
      </c>
      <c r="I2032" s="240">
        <v>5.0000000000000001E-3</v>
      </c>
      <c r="J2032" s="240">
        <v>0.40799999999999997</v>
      </c>
      <c r="K2032" s="240">
        <v>0.13200000000000001</v>
      </c>
      <c r="L2032" s="240">
        <v>0.58099999999999996</v>
      </c>
      <c r="M2032" s="240">
        <v>1.105</v>
      </c>
      <c r="N2032" s="240">
        <v>0.56899999999999995</v>
      </c>
      <c r="O2032" s="240">
        <v>1.7350000000000001</v>
      </c>
      <c r="P2032" s="240">
        <v>0.754</v>
      </c>
      <c r="Q2032" s="240">
        <v>8.0009999999999994</v>
      </c>
      <c r="R2032" s="240">
        <v>12.007</v>
      </c>
      <c r="S2032" s="240">
        <v>15.077</v>
      </c>
      <c r="T2032" s="240">
        <v>23.39</v>
      </c>
      <c r="U2032" s="240">
        <v>17.082999999999998</v>
      </c>
      <c r="V2032" s="240">
        <v>11.994</v>
      </c>
      <c r="W2032" s="240">
        <v>9.9009999999999998</v>
      </c>
      <c r="X2032" s="240">
        <v>3.073</v>
      </c>
      <c r="Y2032" s="240">
        <v>5.2069999999999999</v>
      </c>
      <c r="Z2032" s="240">
        <v>1.5329999999999999</v>
      </c>
      <c r="AA2032" s="248">
        <v>6.085</v>
      </c>
      <c r="AB2032" s="93"/>
    </row>
    <row r="2033" spans="1:28" ht="19.5" customHeight="1" x14ac:dyDescent="0.15">
      <c r="A2033" s="194"/>
      <c r="B2033" s="198" t="s">
        <v>94</v>
      </c>
      <c r="C2033" s="189"/>
      <c r="D2033" s="189" t="s">
        <v>153</v>
      </c>
      <c r="E2033" s="189" t="s">
        <v>184</v>
      </c>
      <c r="F2033" s="240">
        <v>73.59</v>
      </c>
      <c r="G2033" s="240">
        <v>0</v>
      </c>
      <c r="H2033" s="240">
        <v>0</v>
      </c>
      <c r="I2033" s="240">
        <v>0</v>
      </c>
      <c r="J2033" s="240">
        <v>0</v>
      </c>
      <c r="K2033" s="240">
        <v>0</v>
      </c>
      <c r="L2033" s="240">
        <v>2.39</v>
      </c>
      <c r="M2033" s="240">
        <v>0.39</v>
      </c>
      <c r="N2033" s="240">
        <v>0</v>
      </c>
      <c r="O2033" s="240">
        <v>0.15</v>
      </c>
      <c r="P2033" s="240">
        <v>0.34</v>
      </c>
      <c r="Q2033" s="240">
        <v>3.35</v>
      </c>
      <c r="R2033" s="240">
        <v>0.48</v>
      </c>
      <c r="S2033" s="240">
        <v>19.75</v>
      </c>
      <c r="T2033" s="240">
        <v>16.88</v>
      </c>
      <c r="U2033" s="240">
        <v>3.28</v>
      </c>
      <c r="V2033" s="240">
        <v>3.44</v>
      </c>
      <c r="W2033" s="240">
        <v>0.32</v>
      </c>
      <c r="X2033" s="240">
        <v>1.17</v>
      </c>
      <c r="Y2033" s="240">
        <v>0.62</v>
      </c>
      <c r="Z2033" s="240">
        <v>0.69</v>
      </c>
      <c r="AA2033" s="252">
        <v>20.34</v>
      </c>
      <c r="AB2033" s="93"/>
    </row>
    <row r="2034" spans="1:28" ht="19.5" customHeight="1" x14ac:dyDescent="0.15">
      <c r="A2034" s="194"/>
      <c r="B2034" s="198"/>
      <c r="C2034" s="198" t="s">
        <v>10</v>
      </c>
      <c r="D2034" s="198"/>
      <c r="E2034" s="189" t="s">
        <v>150</v>
      </c>
      <c r="F2034" s="240">
        <v>18.263999999999999</v>
      </c>
      <c r="G2034" s="240">
        <v>0</v>
      </c>
      <c r="H2034" s="240">
        <v>0</v>
      </c>
      <c r="I2034" s="240">
        <v>0</v>
      </c>
      <c r="J2034" s="240">
        <v>0</v>
      </c>
      <c r="K2034" s="240">
        <v>0</v>
      </c>
      <c r="L2034" s="240">
        <v>6.6000000000000003E-2</v>
      </c>
      <c r="M2034" s="240">
        <v>5.5E-2</v>
      </c>
      <c r="N2034" s="240">
        <v>0</v>
      </c>
      <c r="O2034" s="240">
        <v>2.7E-2</v>
      </c>
      <c r="P2034" s="240">
        <v>6.8000000000000005E-2</v>
      </c>
      <c r="Q2034" s="240">
        <v>0.70399999999999996</v>
      </c>
      <c r="R2034" s="240">
        <v>0.11</v>
      </c>
      <c r="S2034" s="240">
        <v>4.742</v>
      </c>
      <c r="T2034" s="240">
        <v>4.1900000000000004</v>
      </c>
      <c r="U2034" s="240">
        <v>0.83799999999999997</v>
      </c>
      <c r="V2034" s="240">
        <v>0.88900000000000001</v>
      </c>
      <c r="W2034" s="240">
        <v>8.3000000000000004E-2</v>
      </c>
      <c r="X2034" s="240">
        <v>0.30399999999999999</v>
      </c>
      <c r="Y2034" s="240">
        <v>0.17899999999999999</v>
      </c>
      <c r="Z2034" s="240">
        <v>0.19700000000000001</v>
      </c>
      <c r="AA2034" s="248">
        <v>5.8120000000000003</v>
      </c>
      <c r="AB2034" s="93"/>
    </row>
    <row r="2035" spans="1:28" ht="19.5" customHeight="1" x14ac:dyDescent="0.15">
      <c r="A2035" s="194"/>
      <c r="B2035" s="198"/>
      <c r="C2035" s="198"/>
      <c r="D2035" s="189" t="s">
        <v>157</v>
      </c>
      <c r="E2035" s="189" t="s">
        <v>184</v>
      </c>
      <c r="F2035" s="240">
        <v>4.49</v>
      </c>
      <c r="G2035" s="240">
        <v>0</v>
      </c>
      <c r="H2035" s="240">
        <v>0</v>
      </c>
      <c r="I2035" s="240">
        <v>0</v>
      </c>
      <c r="J2035" s="240">
        <v>0</v>
      </c>
      <c r="K2035" s="240">
        <v>0</v>
      </c>
      <c r="L2035" s="240">
        <v>0</v>
      </c>
      <c r="M2035" s="240">
        <v>0</v>
      </c>
      <c r="N2035" s="240">
        <v>0</v>
      </c>
      <c r="O2035" s="240">
        <v>0.15</v>
      </c>
      <c r="P2035" s="240">
        <v>0.34</v>
      </c>
      <c r="Q2035" s="240">
        <v>0.51</v>
      </c>
      <c r="R2035" s="240">
        <v>0</v>
      </c>
      <c r="S2035" s="240">
        <v>1.0900000000000001</v>
      </c>
      <c r="T2035" s="240">
        <v>0.64</v>
      </c>
      <c r="U2035" s="240">
        <v>0.41</v>
      </c>
      <c r="V2035" s="240">
        <v>0.64</v>
      </c>
      <c r="W2035" s="240">
        <v>0</v>
      </c>
      <c r="X2035" s="240">
        <v>0.71</v>
      </c>
      <c r="Y2035" s="240">
        <v>0</v>
      </c>
      <c r="Z2035" s="240">
        <v>0</v>
      </c>
      <c r="AA2035" s="248">
        <v>0</v>
      </c>
      <c r="AB2035" s="93"/>
    </row>
    <row r="2036" spans="1:28" ht="19.5" customHeight="1" x14ac:dyDescent="0.15">
      <c r="A2036" s="194"/>
      <c r="B2036" s="198"/>
      <c r="C2036" s="198"/>
      <c r="D2036" s="198"/>
      <c r="E2036" s="189" t="s">
        <v>150</v>
      </c>
      <c r="F2036" s="240">
        <v>1.0389999999999999</v>
      </c>
      <c r="G2036" s="240">
        <v>0</v>
      </c>
      <c r="H2036" s="240">
        <v>0</v>
      </c>
      <c r="I2036" s="240">
        <v>0</v>
      </c>
      <c r="J2036" s="240">
        <v>0</v>
      </c>
      <c r="K2036" s="240">
        <v>0</v>
      </c>
      <c r="L2036" s="240">
        <v>0</v>
      </c>
      <c r="M2036" s="240">
        <v>0</v>
      </c>
      <c r="N2036" s="240">
        <v>0</v>
      </c>
      <c r="O2036" s="240">
        <v>2.7E-2</v>
      </c>
      <c r="P2036" s="240">
        <v>6.8000000000000005E-2</v>
      </c>
      <c r="Q2036" s="240">
        <v>7.9000000000000001E-2</v>
      </c>
      <c r="R2036" s="240">
        <v>0</v>
      </c>
      <c r="S2036" s="240">
        <v>0.26200000000000001</v>
      </c>
      <c r="T2036" s="240">
        <v>0.161</v>
      </c>
      <c r="U2036" s="240">
        <v>9.0999999999999998E-2</v>
      </c>
      <c r="V2036" s="240">
        <v>0.16600000000000001</v>
      </c>
      <c r="W2036" s="240">
        <v>0</v>
      </c>
      <c r="X2036" s="240">
        <v>0.185</v>
      </c>
      <c r="Y2036" s="240">
        <v>0</v>
      </c>
      <c r="Z2036" s="240">
        <v>0</v>
      </c>
      <c r="AA2036" s="248">
        <v>0</v>
      </c>
      <c r="AB2036" s="93"/>
    </row>
    <row r="2037" spans="1:28" ht="19.5" customHeight="1" x14ac:dyDescent="0.15">
      <c r="A2037" s="194"/>
      <c r="B2037" s="198" t="s">
        <v>65</v>
      </c>
      <c r="C2037" s="198" t="s">
        <v>159</v>
      </c>
      <c r="D2037" s="189" t="s">
        <v>160</v>
      </c>
      <c r="E2037" s="189" t="s">
        <v>184</v>
      </c>
      <c r="F2037" s="240">
        <v>45.17</v>
      </c>
      <c r="G2037" s="240">
        <v>0</v>
      </c>
      <c r="H2037" s="240">
        <v>0</v>
      </c>
      <c r="I2037" s="240">
        <v>0</v>
      </c>
      <c r="J2037" s="240">
        <v>0</v>
      </c>
      <c r="K2037" s="240">
        <v>0</v>
      </c>
      <c r="L2037" s="240">
        <v>0</v>
      </c>
      <c r="M2037" s="240">
        <v>0.39</v>
      </c>
      <c r="N2037" s="240">
        <v>0</v>
      </c>
      <c r="O2037" s="240">
        <v>0</v>
      </c>
      <c r="P2037" s="240">
        <v>0</v>
      </c>
      <c r="Q2037" s="240">
        <v>2.84</v>
      </c>
      <c r="R2037" s="240">
        <v>0.48</v>
      </c>
      <c r="S2037" s="240">
        <v>18.66</v>
      </c>
      <c r="T2037" s="240">
        <v>16.239999999999998</v>
      </c>
      <c r="U2037" s="240">
        <v>2.87</v>
      </c>
      <c r="V2037" s="240">
        <v>2.8</v>
      </c>
      <c r="W2037" s="240">
        <v>0.32</v>
      </c>
      <c r="X2037" s="240">
        <v>0.46</v>
      </c>
      <c r="Y2037" s="240">
        <v>0</v>
      </c>
      <c r="Z2037" s="240">
        <v>0.11</v>
      </c>
      <c r="AA2037" s="248">
        <v>0</v>
      </c>
      <c r="AB2037" s="93"/>
    </row>
    <row r="2038" spans="1:28" ht="19.5" customHeight="1" x14ac:dyDescent="0.15">
      <c r="A2038" s="194"/>
      <c r="B2038" s="198"/>
      <c r="C2038" s="198"/>
      <c r="D2038" s="198"/>
      <c r="E2038" s="189" t="s">
        <v>150</v>
      </c>
      <c r="F2038" s="240">
        <v>11</v>
      </c>
      <c r="G2038" s="240">
        <v>0</v>
      </c>
      <c r="H2038" s="240">
        <v>0</v>
      </c>
      <c r="I2038" s="240">
        <v>0</v>
      </c>
      <c r="J2038" s="240">
        <v>0</v>
      </c>
      <c r="K2038" s="240">
        <v>0</v>
      </c>
      <c r="L2038" s="240">
        <v>0</v>
      </c>
      <c r="M2038" s="240">
        <v>5.5E-2</v>
      </c>
      <c r="N2038" s="240">
        <v>0</v>
      </c>
      <c r="O2038" s="240">
        <v>0</v>
      </c>
      <c r="P2038" s="240">
        <v>0</v>
      </c>
      <c r="Q2038" s="240">
        <v>0.625</v>
      </c>
      <c r="R2038" s="240">
        <v>0.11</v>
      </c>
      <c r="S2038" s="240">
        <v>4.4800000000000004</v>
      </c>
      <c r="T2038" s="240">
        <v>4.0289999999999999</v>
      </c>
      <c r="U2038" s="240">
        <v>0.747</v>
      </c>
      <c r="V2038" s="240">
        <v>0.72299999999999998</v>
      </c>
      <c r="W2038" s="240">
        <v>8.3000000000000004E-2</v>
      </c>
      <c r="X2038" s="240">
        <v>0.11899999999999999</v>
      </c>
      <c r="Y2038" s="240">
        <v>0</v>
      </c>
      <c r="Z2038" s="240">
        <v>2.9000000000000001E-2</v>
      </c>
      <c r="AA2038" s="248">
        <v>0</v>
      </c>
      <c r="AB2038" s="93"/>
    </row>
    <row r="2039" spans="1:28" ht="19.5" customHeight="1" x14ac:dyDescent="0.15">
      <c r="A2039" s="194" t="s">
        <v>85</v>
      </c>
      <c r="B2039" s="198"/>
      <c r="C2039" s="198"/>
      <c r="D2039" s="189" t="s">
        <v>166</v>
      </c>
      <c r="E2039" s="189" t="s">
        <v>184</v>
      </c>
      <c r="F2039" s="240">
        <v>23.93</v>
      </c>
      <c r="G2039" s="240">
        <v>0</v>
      </c>
      <c r="H2039" s="240">
        <v>0</v>
      </c>
      <c r="I2039" s="240">
        <v>0</v>
      </c>
      <c r="J2039" s="240">
        <v>0</v>
      </c>
      <c r="K2039" s="240">
        <v>0</v>
      </c>
      <c r="L2039" s="240">
        <v>2.39</v>
      </c>
      <c r="M2039" s="240">
        <v>0</v>
      </c>
      <c r="N2039" s="240">
        <v>0</v>
      </c>
      <c r="O2039" s="240">
        <v>0</v>
      </c>
      <c r="P2039" s="240">
        <v>0</v>
      </c>
      <c r="Q2039" s="240">
        <v>0</v>
      </c>
      <c r="R2039" s="240">
        <v>0</v>
      </c>
      <c r="S2039" s="240">
        <v>0</v>
      </c>
      <c r="T2039" s="240">
        <v>0</v>
      </c>
      <c r="U2039" s="240">
        <v>0</v>
      </c>
      <c r="V2039" s="240">
        <v>0</v>
      </c>
      <c r="W2039" s="240">
        <v>0</v>
      </c>
      <c r="X2039" s="240">
        <v>0</v>
      </c>
      <c r="Y2039" s="240">
        <v>0.62</v>
      </c>
      <c r="Z2039" s="240">
        <v>0.57999999999999996</v>
      </c>
      <c r="AA2039" s="248">
        <v>20.34</v>
      </c>
      <c r="AB2039" s="93"/>
    </row>
    <row r="2040" spans="1:28" ht="19.5" customHeight="1" x14ac:dyDescent="0.15">
      <c r="A2040" s="194"/>
      <c r="B2040" s="198"/>
      <c r="C2040" s="198" t="s">
        <v>162</v>
      </c>
      <c r="D2040" s="198"/>
      <c r="E2040" s="189" t="s">
        <v>150</v>
      </c>
      <c r="F2040" s="240">
        <v>6.2249999999999996</v>
      </c>
      <c r="G2040" s="240">
        <v>0</v>
      </c>
      <c r="H2040" s="240">
        <v>0</v>
      </c>
      <c r="I2040" s="240">
        <v>0</v>
      </c>
      <c r="J2040" s="240">
        <v>0</v>
      </c>
      <c r="K2040" s="240">
        <v>0</v>
      </c>
      <c r="L2040" s="240">
        <v>6.6000000000000003E-2</v>
      </c>
      <c r="M2040" s="240">
        <v>0</v>
      </c>
      <c r="N2040" s="240">
        <v>0</v>
      </c>
      <c r="O2040" s="240">
        <v>0</v>
      </c>
      <c r="P2040" s="240">
        <v>0</v>
      </c>
      <c r="Q2040" s="240">
        <v>0</v>
      </c>
      <c r="R2040" s="240">
        <v>0</v>
      </c>
      <c r="S2040" s="240">
        <v>0</v>
      </c>
      <c r="T2040" s="240">
        <v>0</v>
      </c>
      <c r="U2040" s="240">
        <v>0</v>
      </c>
      <c r="V2040" s="240">
        <v>0</v>
      </c>
      <c r="W2040" s="240">
        <v>0</v>
      </c>
      <c r="X2040" s="240">
        <v>0</v>
      </c>
      <c r="Y2040" s="240">
        <v>0.17899999999999999</v>
      </c>
      <c r="Z2040" s="240">
        <v>0.16800000000000001</v>
      </c>
      <c r="AA2040" s="248">
        <v>5.8120000000000003</v>
      </c>
      <c r="AB2040" s="93"/>
    </row>
    <row r="2041" spans="1:28" ht="19.5" customHeight="1" x14ac:dyDescent="0.15">
      <c r="A2041" s="194"/>
      <c r="B2041" s="198" t="s">
        <v>20</v>
      </c>
      <c r="C2041" s="198"/>
      <c r="D2041" s="189" t="s">
        <v>164</v>
      </c>
      <c r="E2041" s="189" t="s">
        <v>184</v>
      </c>
      <c r="F2041" s="240">
        <v>0</v>
      </c>
      <c r="G2041" s="240">
        <v>0</v>
      </c>
      <c r="H2041" s="240">
        <v>0</v>
      </c>
      <c r="I2041" s="240">
        <v>0</v>
      </c>
      <c r="J2041" s="240">
        <v>0</v>
      </c>
      <c r="K2041" s="240">
        <v>0</v>
      </c>
      <c r="L2041" s="240">
        <v>0</v>
      </c>
      <c r="M2041" s="240">
        <v>0</v>
      </c>
      <c r="N2041" s="240">
        <v>0</v>
      </c>
      <c r="O2041" s="240">
        <v>0</v>
      </c>
      <c r="P2041" s="240">
        <v>0</v>
      </c>
      <c r="Q2041" s="240">
        <v>0</v>
      </c>
      <c r="R2041" s="240">
        <v>0</v>
      </c>
      <c r="S2041" s="240">
        <v>0</v>
      </c>
      <c r="T2041" s="240">
        <v>0</v>
      </c>
      <c r="U2041" s="240">
        <v>0</v>
      </c>
      <c r="V2041" s="240">
        <v>0</v>
      </c>
      <c r="W2041" s="240">
        <v>0</v>
      </c>
      <c r="X2041" s="240">
        <v>0</v>
      </c>
      <c r="Y2041" s="240">
        <v>0</v>
      </c>
      <c r="Z2041" s="240">
        <v>0</v>
      </c>
      <c r="AA2041" s="248">
        <v>0</v>
      </c>
      <c r="AB2041" s="93"/>
    </row>
    <row r="2042" spans="1:28" ht="19.5" customHeight="1" x14ac:dyDescent="0.15">
      <c r="A2042" s="194"/>
      <c r="B2042" s="198"/>
      <c r="C2042" s="198"/>
      <c r="D2042" s="198"/>
      <c r="E2042" s="189" t="s">
        <v>150</v>
      </c>
      <c r="F2042" s="240">
        <v>0</v>
      </c>
      <c r="G2042" s="240">
        <v>0</v>
      </c>
      <c r="H2042" s="240">
        <v>0</v>
      </c>
      <c r="I2042" s="240">
        <v>0</v>
      </c>
      <c r="J2042" s="240">
        <v>0</v>
      </c>
      <c r="K2042" s="240">
        <v>0</v>
      </c>
      <c r="L2042" s="240">
        <v>0</v>
      </c>
      <c r="M2042" s="240">
        <v>0</v>
      </c>
      <c r="N2042" s="240">
        <v>0</v>
      </c>
      <c r="O2042" s="240">
        <v>0</v>
      </c>
      <c r="P2042" s="240">
        <v>0</v>
      </c>
      <c r="Q2042" s="240">
        <v>0</v>
      </c>
      <c r="R2042" s="240">
        <v>0</v>
      </c>
      <c r="S2042" s="240">
        <v>0</v>
      </c>
      <c r="T2042" s="240">
        <v>0</v>
      </c>
      <c r="U2042" s="240">
        <v>0</v>
      </c>
      <c r="V2042" s="240">
        <v>0</v>
      </c>
      <c r="W2042" s="240">
        <v>0</v>
      </c>
      <c r="X2042" s="240">
        <v>0</v>
      </c>
      <c r="Y2042" s="240">
        <v>0</v>
      </c>
      <c r="Z2042" s="240">
        <v>0</v>
      </c>
      <c r="AA2042" s="248">
        <v>0</v>
      </c>
      <c r="AB2042" s="93"/>
    </row>
    <row r="2043" spans="1:28" ht="19.5" customHeight="1" x14ac:dyDescent="0.15">
      <c r="A2043" s="194"/>
      <c r="B2043" s="197"/>
      <c r="C2043" s="193" t="s">
        <v>165</v>
      </c>
      <c r="D2043" s="188"/>
      <c r="E2043" s="189" t="s">
        <v>184</v>
      </c>
      <c r="F2043" s="240">
        <v>707.66</v>
      </c>
      <c r="G2043" s="240">
        <v>0</v>
      </c>
      <c r="H2043" s="240">
        <v>0</v>
      </c>
      <c r="I2043" s="240">
        <v>0.2</v>
      </c>
      <c r="J2043" s="240">
        <v>8.01</v>
      </c>
      <c r="K2043" s="240">
        <v>1.89</v>
      </c>
      <c r="L2043" s="240">
        <v>5.71</v>
      </c>
      <c r="M2043" s="240">
        <v>10.5</v>
      </c>
      <c r="N2043" s="240">
        <v>5.19</v>
      </c>
      <c r="O2043" s="240">
        <v>14.21</v>
      </c>
      <c r="P2043" s="240">
        <v>5.27</v>
      </c>
      <c r="Q2043" s="240">
        <v>52.13</v>
      </c>
      <c r="R2043" s="240">
        <v>82.06</v>
      </c>
      <c r="S2043" s="240">
        <v>71.83</v>
      </c>
      <c r="T2043" s="240">
        <v>131.61000000000001</v>
      </c>
      <c r="U2043" s="240">
        <v>111.24</v>
      </c>
      <c r="V2043" s="240">
        <v>75.680000000000007</v>
      </c>
      <c r="W2043" s="240">
        <v>67.14</v>
      </c>
      <c r="X2043" s="240">
        <v>18.87</v>
      </c>
      <c r="Y2043" s="240">
        <v>35.18</v>
      </c>
      <c r="Z2043" s="240">
        <v>9.08</v>
      </c>
      <c r="AA2043" s="248">
        <v>1.86</v>
      </c>
      <c r="AB2043" s="93"/>
    </row>
    <row r="2044" spans="1:28" ht="19.5" customHeight="1" thickBot="1" x14ac:dyDescent="0.2">
      <c r="A2044" s="199"/>
      <c r="B2044" s="200"/>
      <c r="C2044" s="200"/>
      <c r="D2044" s="201"/>
      <c r="E2044" s="202" t="s">
        <v>150</v>
      </c>
      <c r="F2044" s="240">
        <v>100.376</v>
      </c>
      <c r="G2044" s="251">
        <v>0</v>
      </c>
      <c r="H2044" s="250">
        <v>0</v>
      </c>
      <c r="I2044" s="250">
        <v>5.0000000000000001E-3</v>
      </c>
      <c r="J2044" s="250">
        <v>0.40799999999999997</v>
      </c>
      <c r="K2044" s="250">
        <v>0.13200000000000001</v>
      </c>
      <c r="L2044" s="250">
        <v>0.51500000000000001</v>
      </c>
      <c r="M2044" s="250">
        <v>1.05</v>
      </c>
      <c r="N2044" s="250">
        <v>0.56899999999999995</v>
      </c>
      <c r="O2044" s="250">
        <v>1.708</v>
      </c>
      <c r="P2044" s="250">
        <v>0.68600000000000005</v>
      </c>
      <c r="Q2044" s="250">
        <v>7.2969999999999997</v>
      </c>
      <c r="R2044" s="250">
        <v>11.897</v>
      </c>
      <c r="S2044" s="250">
        <v>10.335000000000001</v>
      </c>
      <c r="T2044" s="250">
        <v>19.2</v>
      </c>
      <c r="U2044" s="250">
        <v>16.245000000000001</v>
      </c>
      <c r="V2044" s="250">
        <v>11.105</v>
      </c>
      <c r="W2044" s="250">
        <v>9.8179999999999996</v>
      </c>
      <c r="X2044" s="250">
        <v>2.7690000000000001</v>
      </c>
      <c r="Y2044" s="250">
        <v>5.0279999999999996</v>
      </c>
      <c r="Z2044" s="250">
        <v>1.3360000000000001</v>
      </c>
      <c r="AA2044" s="249">
        <v>0.27300000000000002</v>
      </c>
      <c r="AB2044" s="93"/>
    </row>
    <row r="2045" spans="1:28" ht="19.5" customHeight="1" x14ac:dyDescent="0.15">
      <c r="A2045" s="391" t="s">
        <v>119</v>
      </c>
      <c r="B2045" s="394" t="s">
        <v>120</v>
      </c>
      <c r="C2045" s="395"/>
      <c r="D2045" s="396"/>
      <c r="E2045" s="198" t="s">
        <v>184</v>
      </c>
      <c r="F2045" s="248">
        <v>33.799999999999997</v>
      </c>
    </row>
    <row r="2046" spans="1:28" ht="19.5" customHeight="1" x14ac:dyDescent="0.15">
      <c r="A2046" s="392"/>
      <c r="B2046" s="397" t="s">
        <v>206</v>
      </c>
      <c r="C2046" s="398"/>
      <c r="D2046" s="399"/>
      <c r="E2046" s="189" t="s">
        <v>184</v>
      </c>
      <c r="F2046" s="248">
        <v>13.9</v>
      </c>
    </row>
    <row r="2047" spans="1:28" ht="19.5" customHeight="1" x14ac:dyDescent="0.15">
      <c r="A2047" s="393"/>
      <c r="B2047" s="397" t="s">
        <v>207</v>
      </c>
      <c r="C2047" s="398"/>
      <c r="D2047" s="399"/>
      <c r="E2047" s="189" t="s">
        <v>184</v>
      </c>
      <c r="F2047" s="248">
        <v>19.899999999999999</v>
      </c>
    </row>
    <row r="2048" spans="1:28" ht="19.5" customHeight="1" thickBot="1" x14ac:dyDescent="0.2">
      <c r="A2048" s="400" t="s">
        <v>205</v>
      </c>
      <c r="B2048" s="401"/>
      <c r="C2048" s="401"/>
      <c r="D2048" s="402"/>
      <c r="E2048" s="203" t="s">
        <v>184</v>
      </c>
      <c r="F2048" s="247">
        <v>0</v>
      </c>
    </row>
  </sheetData>
  <mergeCells count="276">
    <mergeCell ref="A2007:AA2007"/>
    <mergeCell ref="A2045:A2047"/>
    <mergeCell ref="B2045:D2045"/>
    <mergeCell ref="B2046:D2046"/>
    <mergeCell ref="B2047:D2047"/>
    <mergeCell ref="A2048:D2048"/>
    <mergeCell ref="A1963:AA1963"/>
    <mergeCell ref="A2001:A2003"/>
    <mergeCell ref="B2001:D2001"/>
    <mergeCell ref="B2002:D2002"/>
    <mergeCell ref="B2003:D2003"/>
    <mergeCell ref="A2004:D2004"/>
    <mergeCell ref="A1919:AA1919"/>
    <mergeCell ref="A1957:A1959"/>
    <mergeCell ref="B1957:D1957"/>
    <mergeCell ref="B1958:D1958"/>
    <mergeCell ref="B1959:D1959"/>
    <mergeCell ref="A1960:D1960"/>
    <mergeCell ref="A1875:AA1875"/>
    <mergeCell ref="A1913:A1915"/>
    <mergeCell ref="B1913:D1913"/>
    <mergeCell ref="B1914:D1914"/>
    <mergeCell ref="B1915:D1915"/>
    <mergeCell ref="A1916:D1916"/>
    <mergeCell ref="A1831:AA1831"/>
    <mergeCell ref="A1869:A1871"/>
    <mergeCell ref="B1869:D1869"/>
    <mergeCell ref="B1870:D1870"/>
    <mergeCell ref="B1871:D1871"/>
    <mergeCell ref="A1872:D1872"/>
    <mergeCell ref="A1787:AA1787"/>
    <mergeCell ref="A1825:A1827"/>
    <mergeCell ref="B1825:D1825"/>
    <mergeCell ref="B1826:D1826"/>
    <mergeCell ref="B1827:D1827"/>
    <mergeCell ref="A1828:D1828"/>
    <mergeCell ref="A1743:AA1743"/>
    <mergeCell ref="A1781:A1783"/>
    <mergeCell ref="B1781:D1781"/>
    <mergeCell ref="B1782:D1782"/>
    <mergeCell ref="B1783:D1783"/>
    <mergeCell ref="A1784:D1784"/>
    <mergeCell ref="A1699:AA1699"/>
    <mergeCell ref="A1737:A1739"/>
    <mergeCell ref="B1737:D1737"/>
    <mergeCell ref="B1738:D1738"/>
    <mergeCell ref="B1739:D1739"/>
    <mergeCell ref="A1740:D1740"/>
    <mergeCell ref="A1655:AA1655"/>
    <mergeCell ref="A1693:A1695"/>
    <mergeCell ref="B1693:D1693"/>
    <mergeCell ref="B1694:D1694"/>
    <mergeCell ref="B1695:D1695"/>
    <mergeCell ref="A1696:D1696"/>
    <mergeCell ref="A1611:AA1611"/>
    <mergeCell ref="A1649:A1651"/>
    <mergeCell ref="B1649:D1649"/>
    <mergeCell ref="B1650:D1650"/>
    <mergeCell ref="B1651:D1651"/>
    <mergeCell ref="A1652:D1652"/>
    <mergeCell ref="A1567:AA1567"/>
    <mergeCell ref="A1605:A1607"/>
    <mergeCell ref="B1605:D1605"/>
    <mergeCell ref="B1606:D1606"/>
    <mergeCell ref="B1607:D1607"/>
    <mergeCell ref="A1608:D1608"/>
    <mergeCell ref="A1523:AA1523"/>
    <mergeCell ref="A1561:A1563"/>
    <mergeCell ref="B1561:D1561"/>
    <mergeCell ref="B1562:D1562"/>
    <mergeCell ref="B1563:D1563"/>
    <mergeCell ref="A1564:D1564"/>
    <mergeCell ref="A1479:AA1479"/>
    <mergeCell ref="A1517:A1519"/>
    <mergeCell ref="B1517:D1517"/>
    <mergeCell ref="B1518:D1518"/>
    <mergeCell ref="B1519:D1519"/>
    <mergeCell ref="A1520:D1520"/>
    <mergeCell ref="A1435:AA1435"/>
    <mergeCell ref="A1473:A1475"/>
    <mergeCell ref="B1473:D1473"/>
    <mergeCell ref="B1474:D1474"/>
    <mergeCell ref="B1475:D1475"/>
    <mergeCell ref="A1476:D1476"/>
    <mergeCell ref="A1391:AA1391"/>
    <mergeCell ref="A1429:A1431"/>
    <mergeCell ref="B1429:D1429"/>
    <mergeCell ref="B1430:D1430"/>
    <mergeCell ref="B1431:D1431"/>
    <mergeCell ref="A1432:D1432"/>
    <mergeCell ref="A1347:AA1347"/>
    <mergeCell ref="A1385:A1387"/>
    <mergeCell ref="B1385:D1385"/>
    <mergeCell ref="B1386:D1386"/>
    <mergeCell ref="B1387:D1387"/>
    <mergeCell ref="A1388:D1388"/>
    <mergeCell ref="A1303:AA1303"/>
    <mergeCell ref="A1341:A1343"/>
    <mergeCell ref="B1341:D1341"/>
    <mergeCell ref="B1342:D1342"/>
    <mergeCell ref="B1343:D1343"/>
    <mergeCell ref="A1344:D1344"/>
    <mergeCell ref="A1259:AA1259"/>
    <mergeCell ref="A1297:A1299"/>
    <mergeCell ref="B1297:D1297"/>
    <mergeCell ref="B1298:D1298"/>
    <mergeCell ref="B1299:D1299"/>
    <mergeCell ref="A1300:D1300"/>
    <mergeCell ref="A1215:AA1215"/>
    <mergeCell ref="A1253:A1255"/>
    <mergeCell ref="B1253:D1253"/>
    <mergeCell ref="B1254:D1254"/>
    <mergeCell ref="B1255:D1255"/>
    <mergeCell ref="A1256:D1256"/>
    <mergeCell ref="A1171:AA1171"/>
    <mergeCell ref="A1209:A1211"/>
    <mergeCell ref="B1209:D1209"/>
    <mergeCell ref="B1210:D1210"/>
    <mergeCell ref="B1211:D1211"/>
    <mergeCell ref="A1212:D1212"/>
    <mergeCell ref="A1127:AA1127"/>
    <mergeCell ref="A1165:A1167"/>
    <mergeCell ref="B1165:D1165"/>
    <mergeCell ref="B1166:D1166"/>
    <mergeCell ref="B1167:D1167"/>
    <mergeCell ref="A1168:D1168"/>
    <mergeCell ref="A1083:AA1083"/>
    <mergeCell ref="A1121:A1123"/>
    <mergeCell ref="B1121:D1121"/>
    <mergeCell ref="B1122:D1122"/>
    <mergeCell ref="B1123:D1123"/>
    <mergeCell ref="A1124:D1124"/>
    <mergeCell ref="A1039:AA1039"/>
    <mergeCell ref="A1077:A1079"/>
    <mergeCell ref="B1077:D1077"/>
    <mergeCell ref="B1078:D1078"/>
    <mergeCell ref="B1079:D1079"/>
    <mergeCell ref="A1080:D1080"/>
    <mergeCell ref="A995:AA995"/>
    <mergeCell ref="A1033:A1035"/>
    <mergeCell ref="B1033:D1033"/>
    <mergeCell ref="B1034:D1034"/>
    <mergeCell ref="B1035:D1035"/>
    <mergeCell ref="A1036:D1036"/>
    <mergeCell ref="A951:AA951"/>
    <mergeCell ref="A989:A991"/>
    <mergeCell ref="B989:D989"/>
    <mergeCell ref="B990:D990"/>
    <mergeCell ref="B991:D991"/>
    <mergeCell ref="A992:D992"/>
    <mergeCell ref="A907:AA907"/>
    <mergeCell ref="A945:A947"/>
    <mergeCell ref="B945:D945"/>
    <mergeCell ref="B946:D946"/>
    <mergeCell ref="B947:D947"/>
    <mergeCell ref="A948:D948"/>
    <mergeCell ref="A863:AA863"/>
    <mergeCell ref="A901:A903"/>
    <mergeCell ref="B901:D901"/>
    <mergeCell ref="B902:D902"/>
    <mergeCell ref="B903:D903"/>
    <mergeCell ref="A904:D904"/>
    <mergeCell ref="A819:AA819"/>
    <mergeCell ref="A857:A859"/>
    <mergeCell ref="B857:D857"/>
    <mergeCell ref="B858:D858"/>
    <mergeCell ref="B859:D859"/>
    <mergeCell ref="A860:D860"/>
    <mergeCell ref="A775:AA775"/>
    <mergeCell ref="A813:A815"/>
    <mergeCell ref="B813:D813"/>
    <mergeCell ref="B814:D814"/>
    <mergeCell ref="B815:D815"/>
    <mergeCell ref="A816:D816"/>
    <mergeCell ref="A731:AA731"/>
    <mergeCell ref="A769:A771"/>
    <mergeCell ref="B769:D769"/>
    <mergeCell ref="B770:D770"/>
    <mergeCell ref="B771:D771"/>
    <mergeCell ref="A772:D772"/>
    <mergeCell ref="A687:AA687"/>
    <mergeCell ref="A725:A727"/>
    <mergeCell ref="B725:D725"/>
    <mergeCell ref="B726:D726"/>
    <mergeCell ref="B727:D727"/>
    <mergeCell ref="A728:D728"/>
    <mergeCell ref="A643:AA643"/>
    <mergeCell ref="A681:A683"/>
    <mergeCell ref="B681:D681"/>
    <mergeCell ref="B682:D682"/>
    <mergeCell ref="B683:D683"/>
    <mergeCell ref="A684:D684"/>
    <mergeCell ref="A599:AA599"/>
    <mergeCell ref="A637:A639"/>
    <mergeCell ref="B637:D637"/>
    <mergeCell ref="B638:D638"/>
    <mergeCell ref="B639:D639"/>
    <mergeCell ref="A640:D640"/>
    <mergeCell ref="A555:AA555"/>
    <mergeCell ref="A593:A595"/>
    <mergeCell ref="B593:D593"/>
    <mergeCell ref="B594:D594"/>
    <mergeCell ref="B595:D595"/>
    <mergeCell ref="A596:D596"/>
    <mergeCell ref="A511:AA511"/>
    <mergeCell ref="A549:A551"/>
    <mergeCell ref="B549:D549"/>
    <mergeCell ref="B550:D550"/>
    <mergeCell ref="B551:D551"/>
    <mergeCell ref="A552:D552"/>
    <mergeCell ref="A467:AA467"/>
    <mergeCell ref="A505:A507"/>
    <mergeCell ref="B505:D505"/>
    <mergeCell ref="B506:D506"/>
    <mergeCell ref="B507:D507"/>
    <mergeCell ref="A508:D508"/>
    <mergeCell ref="A423:AA423"/>
    <mergeCell ref="A461:A463"/>
    <mergeCell ref="B461:D461"/>
    <mergeCell ref="B462:D462"/>
    <mergeCell ref="B463:D463"/>
    <mergeCell ref="A464:D464"/>
    <mergeCell ref="A379:AA379"/>
    <mergeCell ref="A417:A419"/>
    <mergeCell ref="B417:D417"/>
    <mergeCell ref="B418:D418"/>
    <mergeCell ref="B419:D419"/>
    <mergeCell ref="A420:D420"/>
    <mergeCell ref="A335:AA335"/>
    <mergeCell ref="A373:A375"/>
    <mergeCell ref="B373:D373"/>
    <mergeCell ref="B374:D374"/>
    <mergeCell ref="B375:D375"/>
    <mergeCell ref="A376:D376"/>
    <mergeCell ref="A291:AA291"/>
    <mergeCell ref="A329:A331"/>
    <mergeCell ref="B329:D329"/>
    <mergeCell ref="B330:D330"/>
    <mergeCell ref="B331:D331"/>
    <mergeCell ref="A332:D332"/>
    <mergeCell ref="A247:AA247"/>
    <mergeCell ref="A285:A287"/>
    <mergeCell ref="B285:D285"/>
    <mergeCell ref="B286:D286"/>
    <mergeCell ref="B287:D287"/>
    <mergeCell ref="A288:D288"/>
    <mergeCell ref="A203:AA203"/>
    <mergeCell ref="A241:A243"/>
    <mergeCell ref="B241:D241"/>
    <mergeCell ref="B242:D242"/>
    <mergeCell ref="B243:D243"/>
    <mergeCell ref="A244:D244"/>
    <mergeCell ref="A159:AA159"/>
    <mergeCell ref="A197:A199"/>
    <mergeCell ref="B197:D197"/>
    <mergeCell ref="B198:D198"/>
    <mergeCell ref="B199:D199"/>
    <mergeCell ref="A200:D200"/>
    <mergeCell ref="A115:AA115"/>
    <mergeCell ref="A153:A155"/>
    <mergeCell ref="B153:D153"/>
    <mergeCell ref="B154:D154"/>
    <mergeCell ref="B155:D155"/>
    <mergeCell ref="A156:D156"/>
    <mergeCell ref="A71:AA71"/>
    <mergeCell ref="A109:A111"/>
    <mergeCell ref="B109:D109"/>
    <mergeCell ref="B110:D110"/>
    <mergeCell ref="B111:D111"/>
    <mergeCell ref="A112:D112"/>
    <mergeCell ref="A2:AA2"/>
    <mergeCell ref="A40:A42"/>
    <mergeCell ref="B40:D40"/>
    <mergeCell ref="B41:D41"/>
    <mergeCell ref="B42:D42"/>
    <mergeCell ref="A43:D43"/>
  </mergeCells>
  <phoneticPr fontId="3"/>
  <printOptions horizontalCentered="1" verticalCentered="1"/>
  <pageMargins left="0.78740157480314965" right="0.59055118110236227" top="1.1811023622047245" bottom="0.98425196850393704" header="0.51181102362204722" footer="0.51181102362204722"/>
  <pageSetup paperSize="9" scale="50" firstPageNumber="41" pageOrder="overThenDown" orientation="landscape" useFirstPageNumber="1" r:id="rId1"/>
  <headerFooter alignWithMargins="0"/>
  <rowBreaks count="46" manualBreakCount="46">
    <brk id="46" max="16383" man="1"/>
    <brk id="69" max="16383" man="1"/>
    <brk id="113" max="16383" man="1"/>
    <brk id="157" max="16383" man="1"/>
    <brk id="201" max="16383" man="1"/>
    <brk id="245" max="16383" man="1"/>
    <brk id="289" max="16383" man="1"/>
    <brk id="333" max="16383" man="1"/>
    <brk id="377" max="16383" man="1"/>
    <brk id="421" max="16383" man="1"/>
    <brk id="465" max="16383" man="1"/>
    <brk id="509" max="16383" man="1"/>
    <brk id="553" max="16383" man="1"/>
    <brk id="597" max="16383" man="1"/>
    <brk id="641" max="16383" man="1"/>
    <brk id="685" max="16383" man="1"/>
    <brk id="729" max="16383" man="1"/>
    <brk id="773" max="16383" man="1"/>
    <brk id="817" max="16383" man="1"/>
    <brk id="861" max="16383" man="1"/>
    <brk id="905" max="16383" man="1"/>
    <brk id="949" max="16383" man="1"/>
    <brk id="993" max="16383" man="1"/>
    <brk id="1037" max="16383" man="1"/>
    <brk id="1081" max="16383" man="1"/>
    <brk id="1125" max="16383" man="1"/>
    <brk id="1169" max="16383" man="1"/>
    <brk id="1213" max="16383" man="1"/>
    <brk id="1257" max="16383" man="1"/>
    <brk id="1301" max="16383" man="1"/>
    <brk id="1345" max="16383" man="1"/>
    <brk id="1389" max="16383" man="1"/>
    <brk id="1433" max="16383" man="1"/>
    <brk id="1477" max="16383" man="1"/>
    <brk id="1521" max="16383" man="1"/>
    <brk id="1565" max="16383" man="1"/>
    <brk id="1609" max="16383" man="1"/>
    <brk id="1653" max="16383" man="1"/>
    <brk id="1697" max="16383" man="1"/>
    <brk id="1741" max="16383" man="1"/>
    <brk id="1785" max="16383" man="1"/>
    <brk id="1829" max="16383" man="1"/>
    <brk id="1873" max="16383" man="1"/>
    <brk id="1917" max="16383" man="1"/>
    <brk id="1961" max="16383" man="1"/>
    <brk id="200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B1:AE251"/>
  <sheetViews>
    <sheetView view="pageBreakPreview" zoomScale="70" zoomScaleNormal="75" zoomScaleSheetLayoutView="70" workbookViewId="0">
      <selection activeCell="E147" sqref="E147"/>
    </sheetView>
  </sheetViews>
  <sheetFormatPr defaultColWidth="10.625" defaultRowHeight="14.25" x14ac:dyDescent="0.15"/>
  <cols>
    <col min="1" max="1" width="1.625" style="73" customWidth="1"/>
    <col min="2" max="2" width="2.625" style="73" customWidth="1"/>
    <col min="3" max="3" width="12.625" style="73" customWidth="1"/>
    <col min="4" max="4" width="6.625" style="73" customWidth="1"/>
    <col min="5" max="29" width="8.625" style="73" customWidth="1"/>
    <col min="30" max="30" width="11.375" style="73" customWidth="1"/>
    <col min="31" max="31" width="1.25" style="73" customWidth="1"/>
    <col min="32" max="16384" width="10.625" style="73"/>
  </cols>
  <sheetData>
    <row r="1" spans="2:31" s="33" customFormat="1" ht="17.25" customHeight="1" x14ac:dyDescent="0.15">
      <c r="B1" s="33" t="s">
        <v>552</v>
      </c>
    </row>
    <row r="2" spans="2:31" ht="17.25" customHeight="1" thickBot="1" x14ac:dyDescent="0.2">
      <c r="C2" s="2"/>
      <c r="D2" s="2"/>
      <c r="E2" s="2"/>
      <c r="F2" s="2"/>
      <c r="G2" s="2"/>
      <c r="H2" s="2"/>
      <c r="I2" s="2"/>
      <c r="J2" s="2"/>
      <c r="K2" s="2"/>
      <c r="L2" s="2"/>
      <c r="M2" s="2"/>
      <c r="N2" s="2"/>
      <c r="O2" s="2"/>
      <c r="P2" s="2"/>
      <c r="Q2" s="2"/>
      <c r="R2" s="2"/>
      <c r="S2" s="2"/>
      <c r="T2" s="2"/>
      <c r="U2" s="2"/>
      <c r="V2" s="2"/>
      <c r="W2" s="2"/>
      <c r="X2" s="2"/>
      <c r="Y2" s="2"/>
      <c r="Z2" s="2"/>
      <c r="AA2" s="2" t="s">
        <v>28</v>
      </c>
      <c r="AB2" s="2"/>
      <c r="AC2" s="2"/>
      <c r="AD2" s="2"/>
    </row>
    <row r="3" spans="2:31" ht="17.25" customHeight="1" x14ac:dyDescent="0.15">
      <c r="B3" s="5"/>
      <c r="C3" s="6"/>
      <c r="D3" s="6"/>
      <c r="E3" s="7"/>
      <c r="F3" s="8" t="s">
        <v>0</v>
      </c>
      <c r="G3" s="9"/>
      <c r="H3" s="9"/>
      <c r="I3" s="9"/>
      <c r="J3" s="9"/>
      <c r="K3" s="9"/>
      <c r="L3" s="9"/>
      <c r="M3" s="9"/>
      <c r="N3" s="9"/>
      <c r="O3" s="9"/>
      <c r="P3" s="9"/>
      <c r="Q3" s="9"/>
      <c r="R3" s="9"/>
      <c r="S3" s="9"/>
      <c r="T3" s="9"/>
      <c r="U3" s="9"/>
      <c r="V3" s="9"/>
      <c r="W3" s="9"/>
      <c r="X3" s="9"/>
      <c r="Y3" s="9"/>
      <c r="Z3" s="9"/>
      <c r="AA3" s="8" t="s">
        <v>208</v>
      </c>
      <c r="AB3" s="9"/>
      <c r="AC3" s="9"/>
      <c r="AD3" s="7"/>
      <c r="AE3" s="11"/>
    </row>
    <row r="4" spans="2:31" ht="17.25" customHeight="1" x14ac:dyDescent="0.15">
      <c r="B4" s="1" t="s">
        <v>1</v>
      </c>
      <c r="C4" s="2"/>
      <c r="D4" s="2"/>
      <c r="E4" s="12" t="s">
        <v>2</v>
      </c>
      <c r="F4" s="13" t="s">
        <v>3</v>
      </c>
      <c r="G4" s="14"/>
      <c r="H4" s="14"/>
      <c r="I4" s="14"/>
      <c r="J4" s="14"/>
      <c r="K4" s="14"/>
      <c r="L4" s="14"/>
      <c r="M4" s="14"/>
      <c r="N4" s="14"/>
      <c r="O4" s="13" t="s">
        <v>4</v>
      </c>
      <c r="P4" s="14"/>
      <c r="Q4" s="14"/>
      <c r="R4" s="14"/>
      <c r="S4" s="14"/>
      <c r="T4" s="14"/>
      <c r="U4" s="14"/>
      <c r="V4" s="14"/>
      <c r="W4" s="14"/>
      <c r="X4" s="14"/>
      <c r="Y4" s="14"/>
      <c r="Z4" s="14"/>
      <c r="AA4" s="16"/>
      <c r="AB4" s="16"/>
      <c r="AC4" s="16"/>
      <c r="AD4" s="12" t="s">
        <v>205</v>
      </c>
      <c r="AE4" s="11"/>
    </row>
    <row r="5" spans="2:31" ht="17.25" customHeight="1" x14ac:dyDescent="0.15">
      <c r="B5" s="1"/>
      <c r="C5" s="2"/>
      <c r="D5" s="2"/>
      <c r="E5" s="12"/>
      <c r="F5" s="13" t="s">
        <v>5</v>
      </c>
      <c r="G5" s="14"/>
      <c r="H5" s="14"/>
      <c r="I5" s="13" t="s">
        <v>6</v>
      </c>
      <c r="J5" s="14"/>
      <c r="K5" s="14"/>
      <c r="L5" s="13" t="s">
        <v>7</v>
      </c>
      <c r="M5" s="14"/>
      <c r="N5" s="14"/>
      <c r="O5" s="13" t="s">
        <v>8</v>
      </c>
      <c r="P5" s="14"/>
      <c r="Q5" s="14"/>
      <c r="R5" s="13" t="s">
        <v>6</v>
      </c>
      <c r="S5" s="14"/>
      <c r="T5" s="14"/>
      <c r="U5" s="13" t="s">
        <v>7</v>
      </c>
      <c r="V5" s="14"/>
      <c r="W5" s="14"/>
      <c r="X5" s="13" t="s">
        <v>9</v>
      </c>
      <c r="Y5" s="14"/>
      <c r="Z5" s="14"/>
      <c r="AA5" s="12" t="s">
        <v>2</v>
      </c>
      <c r="AB5" s="37" t="s">
        <v>206</v>
      </c>
      <c r="AC5" s="37" t="s">
        <v>207</v>
      </c>
      <c r="AD5" s="12"/>
      <c r="AE5" s="11"/>
    </row>
    <row r="6" spans="2:31" ht="17.25" customHeight="1" x14ac:dyDescent="0.15">
      <c r="B6" s="11"/>
      <c r="E6" s="15"/>
      <c r="F6" s="16" t="s">
        <v>2</v>
      </c>
      <c r="G6" s="16" t="s">
        <v>10</v>
      </c>
      <c r="H6" s="16" t="s">
        <v>11</v>
      </c>
      <c r="I6" s="16" t="s">
        <v>2</v>
      </c>
      <c r="J6" s="16" t="s">
        <v>10</v>
      </c>
      <c r="K6" s="16" t="s">
        <v>11</v>
      </c>
      <c r="L6" s="16" t="s">
        <v>2</v>
      </c>
      <c r="M6" s="16" t="s">
        <v>10</v>
      </c>
      <c r="N6" s="16" t="s">
        <v>11</v>
      </c>
      <c r="O6" s="16" t="s">
        <v>2</v>
      </c>
      <c r="P6" s="41" t="s">
        <v>10</v>
      </c>
      <c r="Q6" s="42" t="s">
        <v>11</v>
      </c>
      <c r="R6" s="16" t="s">
        <v>2</v>
      </c>
      <c r="S6" s="16" t="s">
        <v>10</v>
      </c>
      <c r="T6" s="16" t="s">
        <v>11</v>
      </c>
      <c r="U6" s="16" t="s">
        <v>2</v>
      </c>
      <c r="V6" s="16" t="s">
        <v>10</v>
      </c>
      <c r="W6" s="16" t="s">
        <v>11</v>
      </c>
      <c r="X6" s="16" t="s">
        <v>2</v>
      </c>
      <c r="Y6" s="16" t="s">
        <v>10</v>
      </c>
      <c r="Z6" s="16" t="s">
        <v>11</v>
      </c>
      <c r="AA6" s="15"/>
      <c r="AB6" s="15"/>
      <c r="AC6" s="15"/>
      <c r="AD6" s="15"/>
      <c r="AE6" s="11"/>
    </row>
    <row r="7" spans="2:31" ht="17.25" customHeight="1" x14ac:dyDescent="0.15">
      <c r="B7" s="45" t="s">
        <v>12</v>
      </c>
      <c r="C7" s="14"/>
      <c r="D7" s="16" t="s">
        <v>13</v>
      </c>
      <c r="E7" s="233">
        <f>F7+O7+AA7+AD7</f>
        <v>238467.39000000487</v>
      </c>
      <c r="F7" s="233">
        <f>G7+H7</f>
        <v>131136.78000000276</v>
      </c>
      <c r="G7" s="233">
        <f>J7+M7</f>
        <v>129338.84000000278</v>
      </c>
      <c r="H7" s="233">
        <f>K7+N7</f>
        <v>1797.94</v>
      </c>
      <c r="I7" s="233">
        <f>J7+K7</f>
        <v>127484.25000000278</v>
      </c>
      <c r="J7" s="233">
        <f>J9+J17</f>
        <v>126226.08000000278</v>
      </c>
      <c r="K7" s="233">
        <f>K9+K17</f>
        <v>1258.17</v>
      </c>
      <c r="L7" s="233">
        <f>M7+N7</f>
        <v>3652.5299999999993</v>
      </c>
      <c r="M7" s="233">
        <f>M9+M17</f>
        <v>3112.7599999999993</v>
      </c>
      <c r="N7" s="233">
        <f>N9+N17</f>
        <v>539.7700000000001</v>
      </c>
      <c r="O7" s="233">
        <f>P7+Q7</f>
        <v>99800.72000000214</v>
      </c>
      <c r="P7" s="233">
        <f>S7+V7+Y7</f>
        <v>15195.829999999954</v>
      </c>
      <c r="Q7" s="233">
        <f>T7+W7+Z7</f>
        <v>84604.890000002182</v>
      </c>
      <c r="R7" s="233">
        <f>S7+T7</f>
        <v>0</v>
      </c>
      <c r="S7" s="233">
        <f>S9+S17</f>
        <v>0</v>
      </c>
      <c r="T7" s="233">
        <f>T9+T17</f>
        <v>0</v>
      </c>
      <c r="U7" s="233">
        <f>V7+W7</f>
        <v>3033.0299999999997</v>
      </c>
      <c r="V7" s="233">
        <f>V9+V17</f>
        <v>1530.6699999999998</v>
      </c>
      <c r="W7" s="233">
        <f>W9+W17</f>
        <v>1502.36</v>
      </c>
      <c r="X7" s="233">
        <f>Y7+Z7</f>
        <v>96767.690000002141</v>
      </c>
      <c r="Y7" s="233">
        <f>Y9+Y17</f>
        <v>13665.159999999954</v>
      </c>
      <c r="Z7" s="233">
        <f>Z9+Z17</f>
        <v>83102.530000002182</v>
      </c>
      <c r="AA7" s="233">
        <f>AB7+AC7</f>
        <v>7264.7199999999866</v>
      </c>
      <c r="AB7" s="233">
        <f t="shared" ref="AB7:AD8" si="0">AB9+AB17</f>
        <v>5357.3299999999872</v>
      </c>
      <c r="AC7" s="233">
        <f t="shared" si="0"/>
        <v>1907.389999999999</v>
      </c>
      <c r="AD7" s="233">
        <f t="shared" si="0"/>
        <v>265.17</v>
      </c>
      <c r="AE7" s="11"/>
    </row>
    <row r="8" spans="2:31" ht="17.25" customHeight="1" x14ac:dyDescent="0.15">
      <c r="B8" s="18"/>
      <c r="D8" s="16" t="s">
        <v>14</v>
      </c>
      <c r="E8" s="233">
        <f t="shared" ref="E8:E26" si="1">F8+O8+AA8+AD8</f>
        <v>53614.740999999231</v>
      </c>
      <c r="F8" s="233">
        <f t="shared" ref="F8:F26" si="2">G8+H8</f>
        <v>38849.689999999464</v>
      </c>
      <c r="G8" s="233">
        <f>J8+M8</f>
        <v>38679.445999999465</v>
      </c>
      <c r="H8" s="233">
        <f t="shared" ref="G8:H26" si="3">K8+N8</f>
        <v>170.24399999999997</v>
      </c>
      <c r="I8" s="233">
        <f t="shared" ref="I8:I26" si="4">J8+K8</f>
        <v>38401.076999999466</v>
      </c>
      <c r="J8" s="233">
        <f>J10+J18</f>
        <v>38280.703999999467</v>
      </c>
      <c r="K8" s="233">
        <f>K10+K18</f>
        <v>120.37299999999999</v>
      </c>
      <c r="L8" s="233">
        <f t="shared" ref="L8:L26" si="5">M8+N8</f>
        <v>448.61300000000017</v>
      </c>
      <c r="M8" s="233">
        <f>M10+M18</f>
        <v>398.74200000000019</v>
      </c>
      <c r="N8" s="233">
        <f>N10+N18</f>
        <v>49.870999999999981</v>
      </c>
      <c r="O8" s="233">
        <f t="shared" ref="O8:O26" si="6">P8+Q8</f>
        <v>14765.050999999767</v>
      </c>
      <c r="P8" s="233">
        <f t="shared" ref="P8:Q26" si="7">S8+V8+Y8</f>
        <v>3613.592999999993</v>
      </c>
      <c r="Q8" s="233">
        <f t="shared" si="7"/>
        <v>11151.457999999773</v>
      </c>
      <c r="R8" s="233">
        <f t="shared" ref="R8:R26" si="8">S8+T8</f>
        <v>0</v>
      </c>
      <c r="S8" s="233">
        <f>S10+S18</f>
        <v>0</v>
      </c>
      <c r="T8" s="233">
        <f>T10+T18</f>
        <v>0</v>
      </c>
      <c r="U8" s="233">
        <f t="shared" ref="U8:U26" si="9">V8+W8</f>
        <v>413.24400000000014</v>
      </c>
      <c r="V8" s="233">
        <f>V10+V18</f>
        <v>265.21000000000015</v>
      </c>
      <c r="W8" s="233">
        <f>W10+W18</f>
        <v>148.03399999999999</v>
      </c>
      <c r="X8" s="233">
        <f t="shared" ref="X8:X26" si="10">Y8+Z8</f>
        <v>14351.806999999766</v>
      </c>
      <c r="Y8" s="233">
        <f>Y10+Y18</f>
        <v>3348.382999999993</v>
      </c>
      <c r="Z8" s="233">
        <f>Z10+Z18</f>
        <v>11003.423999999774</v>
      </c>
      <c r="AA8" s="233">
        <f t="shared" ref="AA8:AA26" si="11">AB8+AC8</f>
        <v>0</v>
      </c>
      <c r="AB8" s="233">
        <f t="shared" si="0"/>
        <v>0</v>
      </c>
      <c r="AC8" s="233">
        <f t="shared" si="0"/>
        <v>0</v>
      </c>
      <c r="AD8" s="233">
        <f t="shared" si="0"/>
        <v>0</v>
      </c>
      <c r="AE8" s="11"/>
    </row>
    <row r="9" spans="2:31" ht="17.25" customHeight="1" x14ac:dyDescent="0.15">
      <c r="B9" s="17"/>
      <c r="C9" s="4" t="s">
        <v>15</v>
      </c>
      <c r="D9" s="16" t="s">
        <v>13</v>
      </c>
      <c r="E9" s="233">
        <f t="shared" si="1"/>
        <v>43335.599999999991</v>
      </c>
      <c r="F9" s="233">
        <f>G9+H9</f>
        <v>29759.65</v>
      </c>
      <c r="G9" s="233">
        <f>J9+M9</f>
        <v>29252.58</v>
      </c>
      <c r="H9" s="233">
        <f t="shared" si="3"/>
        <v>507.07</v>
      </c>
      <c r="I9" s="233">
        <f t="shared" si="4"/>
        <v>28771.15</v>
      </c>
      <c r="J9" s="233">
        <f>SUM(J37,J121,J149,J177)</f>
        <v>28440.93</v>
      </c>
      <c r="K9" s="233">
        <f>SUM(K37,K121,K149,K177)</f>
        <v>330.22</v>
      </c>
      <c r="L9" s="233">
        <f t="shared" si="5"/>
        <v>988.49999999999977</v>
      </c>
      <c r="M9" s="233">
        <f>SUM(M37,M121,M149,M177)</f>
        <v>811.64999999999986</v>
      </c>
      <c r="N9" s="233">
        <f>SUM(N37,N121,N149,N177)</f>
        <v>176.84999999999997</v>
      </c>
      <c r="O9" s="233">
        <f t="shared" si="6"/>
        <v>12294.029999999995</v>
      </c>
      <c r="P9" s="233">
        <f t="shared" si="7"/>
        <v>1472.1200000000003</v>
      </c>
      <c r="Q9" s="233">
        <f t="shared" si="7"/>
        <v>10821.909999999994</v>
      </c>
      <c r="R9" s="233">
        <f t="shared" si="8"/>
        <v>0</v>
      </c>
      <c r="S9" s="233">
        <f>SUM(S37,S121,S149,S177)</f>
        <v>0</v>
      </c>
      <c r="T9" s="233">
        <f>SUM(T37,T121,T149,T177)</f>
        <v>0</v>
      </c>
      <c r="U9" s="233">
        <f t="shared" si="9"/>
        <v>680.07</v>
      </c>
      <c r="V9" s="233">
        <f>SUM(V37,V121,V149,V177)</f>
        <v>152.63000000000002</v>
      </c>
      <c r="W9" s="233">
        <f>SUM(W37,W121,W149,W177)</f>
        <v>527.44000000000005</v>
      </c>
      <c r="X9" s="233">
        <f t="shared" si="10"/>
        <v>11613.959999999994</v>
      </c>
      <c r="Y9" s="233">
        <f>SUM(Y37,Y121,Y149,Y177)</f>
        <v>1319.4900000000002</v>
      </c>
      <c r="Z9" s="233">
        <f>SUM(Z37,Z121,Z149,Z177)</f>
        <v>10294.469999999994</v>
      </c>
      <c r="AA9" s="233">
        <f t="shared" si="11"/>
        <v>1019</v>
      </c>
      <c r="AB9" s="233">
        <f>SUM(AB37,AB121,AB149,AB177)</f>
        <v>733.5</v>
      </c>
      <c r="AC9" s="233">
        <f>SUM(AC37,AC121,AC149,AC177)</f>
        <v>285.49999999999994</v>
      </c>
      <c r="AD9" s="233">
        <f>SUM(AD37,AD121,AD149,AD177)</f>
        <v>262.92</v>
      </c>
      <c r="AE9" s="11"/>
    </row>
    <row r="10" spans="2:31" ht="17.25" customHeight="1" x14ac:dyDescent="0.15">
      <c r="B10" s="18" t="s">
        <v>16</v>
      </c>
      <c r="C10" s="36"/>
      <c r="D10" s="16" t="s">
        <v>14</v>
      </c>
      <c r="E10" s="233">
        <f t="shared" si="1"/>
        <v>9957.7049999999981</v>
      </c>
      <c r="F10" s="233">
        <f t="shared" si="2"/>
        <v>8150.2659999999969</v>
      </c>
      <c r="G10" s="233">
        <f t="shared" si="3"/>
        <v>8100.1759999999967</v>
      </c>
      <c r="H10" s="233">
        <f>K10+N10</f>
        <v>50.089999999999996</v>
      </c>
      <c r="I10" s="233">
        <f t="shared" si="4"/>
        <v>8030.3409999999967</v>
      </c>
      <c r="J10" s="233">
        <f t="shared" ref="J10:K10" si="12">SUM(J38,J122,J150,J178)</f>
        <v>7996.0899999999965</v>
      </c>
      <c r="K10" s="233">
        <f t="shared" si="12"/>
        <v>34.250999999999998</v>
      </c>
      <c r="L10" s="233">
        <f t="shared" si="5"/>
        <v>119.92499999999998</v>
      </c>
      <c r="M10" s="233">
        <f t="shared" ref="M10:N10" si="13">SUM(M38,M122,M150,M178)</f>
        <v>104.08599999999998</v>
      </c>
      <c r="N10" s="233">
        <f t="shared" si="13"/>
        <v>15.838999999999999</v>
      </c>
      <c r="O10" s="233">
        <f t="shared" si="6"/>
        <v>1807.4390000000012</v>
      </c>
      <c r="P10" s="233">
        <f t="shared" si="7"/>
        <v>353.30700000000002</v>
      </c>
      <c r="Q10" s="233">
        <f t="shared" si="7"/>
        <v>1454.1320000000012</v>
      </c>
      <c r="R10" s="233">
        <f t="shared" si="8"/>
        <v>0</v>
      </c>
      <c r="S10" s="233">
        <f t="shared" ref="S10:T10" si="14">SUM(S38,S122,S150,S178)</f>
        <v>0</v>
      </c>
      <c r="T10" s="233">
        <f t="shared" si="14"/>
        <v>0</v>
      </c>
      <c r="U10" s="233">
        <f t="shared" si="9"/>
        <v>79.329000000000008</v>
      </c>
      <c r="V10" s="233">
        <f t="shared" ref="V10:W10" si="15">SUM(V38,V122,V150,V178)</f>
        <v>26.975000000000001</v>
      </c>
      <c r="W10" s="233">
        <f t="shared" si="15"/>
        <v>52.353999999999999</v>
      </c>
      <c r="X10" s="233">
        <f t="shared" si="10"/>
        <v>1728.110000000001</v>
      </c>
      <c r="Y10" s="233">
        <f t="shared" ref="Y10:Z10" si="16">SUM(Y38,Y122,Y150,Y178)</f>
        <v>326.33199999999999</v>
      </c>
      <c r="Z10" s="233">
        <f t="shared" si="16"/>
        <v>1401.7780000000012</v>
      </c>
      <c r="AA10" s="233">
        <f t="shared" si="11"/>
        <v>0</v>
      </c>
      <c r="AB10" s="233">
        <f t="shared" ref="AB10:AC10" si="17">SUM(AB38,AB122,AB150,AB178)</f>
        <v>0</v>
      </c>
      <c r="AC10" s="233">
        <f t="shared" si="17"/>
        <v>0</v>
      </c>
      <c r="AD10" s="233">
        <f t="shared" ref="AD10" si="18">SUM(AD38,AD122,AD150,AD178)</f>
        <v>0</v>
      </c>
      <c r="AE10" s="11"/>
    </row>
    <row r="11" spans="2:31" ht="17.25" customHeight="1" x14ac:dyDescent="0.15">
      <c r="B11" s="18"/>
      <c r="C11" s="4" t="s">
        <v>17</v>
      </c>
      <c r="D11" s="16" t="s">
        <v>13</v>
      </c>
      <c r="E11" s="233">
        <f t="shared" si="1"/>
        <v>15783.890000000009</v>
      </c>
      <c r="F11" s="233">
        <f t="shared" si="2"/>
        <v>14773.97000000001</v>
      </c>
      <c r="G11" s="233">
        <f t="shared" si="3"/>
        <v>14738.260000000011</v>
      </c>
      <c r="H11" s="233">
        <f t="shared" si="3"/>
        <v>35.709999999999994</v>
      </c>
      <c r="I11" s="233">
        <f t="shared" si="4"/>
        <v>14684.330000000011</v>
      </c>
      <c r="J11" s="233">
        <f t="shared" ref="J11:K11" si="19">SUM(J39,J123,J151,J179)</f>
        <v>14656.910000000011</v>
      </c>
      <c r="K11" s="233">
        <f t="shared" si="19"/>
        <v>27.419999999999995</v>
      </c>
      <c r="L11" s="233">
        <f t="shared" si="5"/>
        <v>89.640000000000015</v>
      </c>
      <c r="M11" s="233">
        <f t="shared" ref="M11:N11" si="20">SUM(M39,M123,M151,M179)</f>
        <v>81.350000000000009</v>
      </c>
      <c r="N11" s="233">
        <f t="shared" si="20"/>
        <v>8.2899999999999991</v>
      </c>
      <c r="O11" s="233">
        <f t="shared" si="6"/>
        <v>876.69999999999982</v>
      </c>
      <c r="P11" s="233">
        <f t="shared" si="7"/>
        <v>112.04000000000002</v>
      </c>
      <c r="Q11" s="233">
        <f t="shared" si="7"/>
        <v>764.65999999999985</v>
      </c>
      <c r="R11" s="233">
        <f t="shared" si="8"/>
        <v>0</v>
      </c>
      <c r="S11" s="233">
        <f t="shared" ref="S11:T11" si="21">SUM(S39,S123,S151,S179)</f>
        <v>0</v>
      </c>
      <c r="T11" s="233">
        <f t="shared" si="21"/>
        <v>0</v>
      </c>
      <c r="U11" s="233">
        <f t="shared" si="9"/>
        <v>18.560000000000002</v>
      </c>
      <c r="V11" s="233">
        <f t="shared" ref="V11:W11" si="22">SUM(V39,V123,V151,V179)</f>
        <v>17.64</v>
      </c>
      <c r="W11" s="233">
        <f t="shared" si="22"/>
        <v>0.91999999999999993</v>
      </c>
      <c r="X11" s="233">
        <f t="shared" si="10"/>
        <v>858.13999999999987</v>
      </c>
      <c r="Y11" s="233">
        <f t="shared" ref="Y11:Z11" si="23">SUM(Y39,Y123,Y151,Y179)</f>
        <v>94.40000000000002</v>
      </c>
      <c r="Z11" s="233">
        <f t="shared" si="23"/>
        <v>763.7399999999999</v>
      </c>
      <c r="AA11" s="233">
        <f t="shared" si="11"/>
        <v>133.22</v>
      </c>
      <c r="AB11" s="233">
        <f t="shared" ref="AB11:AC11" si="24">SUM(AB39,AB123,AB151,AB179)</f>
        <v>50.459999999999994</v>
      </c>
      <c r="AC11" s="233">
        <f t="shared" si="24"/>
        <v>82.76</v>
      </c>
      <c r="AD11" s="233">
        <f t="shared" ref="AD11" si="25">SUM(AD39,AD123,AD151,AD179)</f>
        <v>0</v>
      </c>
      <c r="AE11" s="11"/>
    </row>
    <row r="12" spans="2:31" ht="17.25" customHeight="1" x14ac:dyDescent="0.15">
      <c r="B12" s="18" t="s">
        <v>18</v>
      </c>
      <c r="C12" s="36"/>
      <c r="D12" s="16" t="s">
        <v>14</v>
      </c>
      <c r="E12" s="233">
        <f t="shared" si="1"/>
        <v>3940.5650000000001</v>
      </c>
      <c r="F12" s="233">
        <f t="shared" si="2"/>
        <v>3813.1469999999999</v>
      </c>
      <c r="G12" s="233">
        <f t="shared" si="3"/>
        <v>3809.9479999999999</v>
      </c>
      <c r="H12" s="233">
        <f t="shared" si="3"/>
        <v>3.1990000000000003</v>
      </c>
      <c r="I12" s="233">
        <f t="shared" si="4"/>
        <v>3801.8710000000001</v>
      </c>
      <c r="J12" s="233">
        <f t="shared" ref="J12:K12" si="26">SUM(J40,J124,J152,J180)</f>
        <v>3799.518</v>
      </c>
      <c r="K12" s="233">
        <f t="shared" si="26"/>
        <v>2.3530000000000002</v>
      </c>
      <c r="L12" s="233">
        <f t="shared" si="5"/>
        <v>11.276</v>
      </c>
      <c r="M12" s="233">
        <f t="shared" ref="M12:N12" si="27">SUM(M40,M124,M152,M180)</f>
        <v>10.43</v>
      </c>
      <c r="N12" s="233">
        <f t="shared" si="27"/>
        <v>0.84599999999999997</v>
      </c>
      <c r="O12" s="233">
        <f t="shared" si="6"/>
        <v>127.41800000000001</v>
      </c>
      <c r="P12" s="233">
        <f t="shared" si="7"/>
        <v>25.597000000000001</v>
      </c>
      <c r="Q12" s="233">
        <f t="shared" si="7"/>
        <v>101.82100000000001</v>
      </c>
      <c r="R12" s="233">
        <f t="shared" si="8"/>
        <v>0</v>
      </c>
      <c r="S12" s="233">
        <f t="shared" ref="S12:T12" si="28">SUM(S40,S124,S152,S180)</f>
        <v>0</v>
      </c>
      <c r="T12" s="233">
        <f t="shared" si="28"/>
        <v>0</v>
      </c>
      <c r="U12" s="233">
        <f t="shared" si="9"/>
        <v>3.5100000000000002</v>
      </c>
      <c r="V12" s="233">
        <f t="shared" ref="V12:W12" si="29">SUM(V40,V124,V152,V180)</f>
        <v>3.411</v>
      </c>
      <c r="W12" s="233">
        <f t="shared" si="29"/>
        <v>9.8999999999999991E-2</v>
      </c>
      <c r="X12" s="233">
        <f t="shared" si="10"/>
        <v>123.90800000000002</v>
      </c>
      <c r="Y12" s="233">
        <f t="shared" ref="Y12:Z12" si="30">SUM(Y40,Y124,Y152,Y180)</f>
        <v>22.186</v>
      </c>
      <c r="Z12" s="233">
        <f t="shared" si="30"/>
        <v>101.72200000000001</v>
      </c>
      <c r="AA12" s="233">
        <f t="shared" si="11"/>
        <v>0</v>
      </c>
      <c r="AB12" s="233">
        <f t="shared" ref="AB12:AC12" si="31">SUM(AB40,AB124,AB152,AB180)</f>
        <v>0</v>
      </c>
      <c r="AC12" s="233">
        <f t="shared" si="31"/>
        <v>0</v>
      </c>
      <c r="AD12" s="233">
        <f t="shared" ref="AD12" si="32">SUM(AD40,AD124,AD152,AD180)</f>
        <v>0</v>
      </c>
      <c r="AE12" s="11"/>
    </row>
    <row r="13" spans="2:31" ht="17.25" customHeight="1" x14ac:dyDescent="0.15">
      <c r="B13" s="18"/>
      <c r="C13" s="4" t="s">
        <v>19</v>
      </c>
      <c r="D13" s="16" t="s">
        <v>13</v>
      </c>
      <c r="E13" s="233">
        <f t="shared" si="1"/>
        <v>14203.489999999985</v>
      </c>
      <c r="F13" s="233">
        <f t="shared" si="2"/>
        <v>8111.1799999999894</v>
      </c>
      <c r="G13" s="233">
        <f t="shared" si="3"/>
        <v>7822.9499999999898</v>
      </c>
      <c r="H13" s="233">
        <f t="shared" si="3"/>
        <v>288.22999999999996</v>
      </c>
      <c r="I13" s="233">
        <f t="shared" si="4"/>
        <v>7632.9899999999898</v>
      </c>
      <c r="J13" s="233">
        <f t="shared" ref="J13:K13" si="33">SUM(J41,J125,J153,J181)</f>
        <v>7415.2999999999902</v>
      </c>
      <c r="K13" s="233">
        <f t="shared" si="33"/>
        <v>217.69</v>
      </c>
      <c r="L13" s="233">
        <f t="shared" si="5"/>
        <v>478.18999999999994</v>
      </c>
      <c r="M13" s="233">
        <f t="shared" ref="M13:N13" si="34">SUM(M41,M125,M153,M181)</f>
        <v>407.65</v>
      </c>
      <c r="N13" s="233">
        <f t="shared" si="34"/>
        <v>70.539999999999978</v>
      </c>
      <c r="O13" s="233">
        <f t="shared" si="6"/>
        <v>5713.2199999999957</v>
      </c>
      <c r="P13" s="233">
        <f t="shared" si="7"/>
        <v>981.60000000000025</v>
      </c>
      <c r="Q13" s="233">
        <f t="shared" si="7"/>
        <v>4731.6199999999953</v>
      </c>
      <c r="R13" s="233">
        <f t="shared" si="8"/>
        <v>0</v>
      </c>
      <c r="S13" s="233">
        <f t="shared" ref="S13:T13" si="35">SUM(S41,S125,S153,S181)</f>
        <v>0</v>
      </c>
      <c r="T13" s="233">
        <f t="shared" si="35"/>
        <v>0</v>
      </c>
      <c r="U13" s="233">
        <f t="shared" si="9"/>
        <v>279.39</v>
      </c>
      <c r="V13" s="233">
        <f t="shared" ref="V13:W13" si="36">SUM(V41,V125,V153,V181)</f>
        <v>96.860000000000014</v>
      </c>
      <c r="W13" s="233">
        <f t="shared" si="36"/>
        <v>182.53</v>
      </c>
      <c r="X13" s="233">
        <f t="shared" si="10"/>
        <v>5433.8299999999963</v>
      </c>
      <c r="Y13" s="233">
        <f t="shared" ref="Y13:Z13" si="37">SUM(Y41,Y125,Y153,Y181)</f>
        <v>884.74000000000024</v>
      </c>
      <c r="Z13" s="233">
        <f t="shared" si="37"/>
        <v>4549.0899999999956</v>
      </c>
      <c r="AA13" s="233">
        <f t="shared" si="11"/>
        <v>379.09000000000009</v>
      </c>
      <c r="AB13" s="233">
        <f t="shared" ref="AB13:AC13" si="38">SUM(AB41,AB125,AB153,AB181)</f>
        <v>265.38000000000011</v>
      </c>
      <c r="AC13" s="233">
        <f t="shared" si="38"/>
        <v>113.70999999999997</v>
      </c>
      <c r="AD13" s="233">
        <f t="shared" ref="AD13" si="39">SUM(AD41,AD125,AD153,AD181)</f>
        <v>0</v>
      </c>
      <c r="AE13" s="11"/>
    </row>
    <row r="14" spans="2:31" ht="17.25" customHeight="1" x14ac:dyDescent="0.15">
      <c r="B14" s="18" t="s">
        <v>20</v>
      </c>
      <c r="C14" s="36" t="s">
        <v>21</v>
      </c>
      <c r="D14" s="16" t="s">
        <v>14</v>
      </c>
      <c r="E14" s="233">
        <f t="shared" si="1"/>
        <v>3199.1369999999993</v>
      </c>
      <c r="F14" s="233">
        <f t="shared" si="2"/>
        <v>2329.7269999999985</v>
      </c>
      <c r="G14" s="233">
        <f t="shared" si="3"/>
        <v>2301.6009999999983</v>
      </c>
      <c r="H14" s="233">
        <f t="shared" si="3"/>
        <v>28.125999999999991</v>
      </c>
      <c r="I14" s="233">
        <f t="shared" si="4"/>
        <v>2269.2969999999982</v>
      </c>
      <c r="J14" s="233">
        <f t="shared" ref="J14:K14" si="40">SUM(J42,J126,J154,J182)</f>
        <v>2247.6549999999984</v>
      </c>
      <c r="K14" s="233">
        <f t="shared" si="40"/>
        <v>21.641999999999992</v>
      </c>
      <c r="L14" s="233">
        <f t="shared" si="5"/>
        <v>60.429999999999986</v>
      </c>
      <c r="M14" s="233">
        <f t="shared" ref="M14:N14" si="41">SUM(M42,M126,M154,M182)</f>
        <v>53.945999999999984</v>
      </c>
      <c r="N14" s="233">
        <f t="shared" si="41"/>
        <v>6.484</v>
      </c>
      <c r="O14" s="233">
        <f t="shared" si="6"/>
        <v>869.41000000000076</v>
      </c>
      <c r="P14" s="233">
        <f t="shared" si="7"/>
        <v>236.18699999999995</v>
      </c>
      <c r="Q14" s="233">
        <f t="shared" si="7"/>
        <v>633.22300000000075</v>
      </c>
      <c r="R14" s="233">
        <f t="shared" si="8"/>
        <v>0</v>
      </c>
      <c r="S14" s="233">
        <f t="shared" ref="S14:T14" si="42">SUM(S42,S126,S154,S182)</f>
        <v>0</v>
      </c>
      <c r="T14" s="233">
        <f t="shared" si="42"/>
        <v>0</v>
      </c>
      <c r="U14" s="233">
        <f t="shared" si="9"/>
        <v>35.359000000000002</v>
      </c>
      <c r="V14" s="233">
        <f t="shared" ref="V14:W14" si="43">SUM(V42,V126,V154,V182)</f>
        <v>17.012</v>
      </c>
      <c r="W14" s="233">
        <f t="shared" si="43"/>
        <v>18.347000000000001</v>
      </c>
      <c r="X14" s="233">
        <f t="shared" si="10"/>
        <v>834.05100000000073</v>
      </c>
      <c r="Y14" s="233">
        <f t="shared" ref="Y14:Z14" si="44">SUM(Y42,Y126,Y154,Y182)</f>
        <v>219.17499999999995</v>
      </c>
      <c r="Z14" s="233">
        <f t="shared" si="44"/>
        <v>614.87600000000077</v>
      </c>
      <c r="AA14" s="233">
        <f t="shared" si="11"/>
        <v>0</v>
      </c>
      <c r="AB14" s="233">
        <f t="shared" ref="AB14:AC14" si="45">SUM(AB42,AB126,AB154,AB182)</f>
        <v>0</v>
      </c>
      <c r="AC14" s="233">
        <f t="shared" si="45"/>
        <v>0</v>
      </c>
      <c r="AD14" s="233">
        <f t="shared" ref="AD14" si="46">SUM(AD42,AD126,AD154,AD182)</f>
        <v>0</v>
      </c>
      <c r="AE14" s="11"/>
    </row>
    <row r="15" spans="2:31" ht="17.25" customHeight="1" x14ac:dyDescent="0.15">
      <c r="B15" s="18"/>
      <c r="C15" s="4" t="s">
        <v>22</v>
      </c>
      <c r="D15" s="16" t="s">
        <v>13</v>
      </c>
      <c r="E15" s="233">
        <f t="shared" si="1"/>
        <v>13348.219999999994</v>
      </c>
      <c r="F15" s="233">
        <f t="shared" si="2"/>
        <v>6874.4999999999955</v>
      </c>
      <c r="G15" s="233">
        <f t="shared" si="3"/>
        <v>6691.3699999999953</v>
      </c>
      <c r="H15" s="233">
        <f t="shared" si="3"/>
        <v>183.13</v>
      </c>
      <c r="I15" s="233">
        <f t="shared" si="4"/>
        <v>6453.8299999999954</v>
      </c>
      <c r="J15" s="233">
        <f t="shared" ref="J15:K15" si="47">SUM(J43,J127,J155,J183)</f>
        <v>6368.7199999999957</v>
      </c>
      <c r="K15" s="233">
        <f t="shared" si="47"/>
        <v>85.109999999999985</v>
      </c>
      <c r="L15" s="233">
        <f t="shared" si="5"/>
        <v>420.66999999999996</v>
      </c>
      <c r="M15" s="233">
        <f t="shared" ref="M15:N15" si="48">SUM(M43,M127,M155,M183)</f>
        <v>322.64999999999998</v>
      </c>
      <c r="N15" s="233">
        <f t="shared" si="48"/>
        <v>98.02</v>
      </c>
      <c r="O15" s="233">
        <f t="shared" si="6"/>
        <v>5704.1099999999969</v>
      </c>
      <c r="P15" s="233">
        <f t="shared" si="7"/>
        <v>378.48</v>
      </c>
      <c r="Q15" s="233">
        <f t="shared" si="7"/>
        <v>5325.6299999999974</v>
      </c>
      <c r="R15" s="233">
        <f t="shared" si="8"/>
        <v>0</v>
      </c>
      <c r="S15" s="233">
        <f t="shared" ref="S15:T15" si="49">SUM(S43,S127,S155,S183)</f>
        <v>0</v>
      </c>
      <c r="T15" s="233">
        <f t="shared" si="49"/>
        <v>0</v>
      </c>
      <c r="U15" s="233">
        <f t="shared" si="9"/>
        <v>382.12000000000006</v>
      </c>
      <c r="V15" s="233">
        <f t="shared" ref="V15:W15" si="50">SUM(V43,V127,V155,V183)</f>
        <v>38.129999999999995</v>
      </c>
      <c r="W15" s="233">
        <f t="shared" si="50"/>
        <v>343.99000000000007</v>
      </c>
      <c r="X15" s="233">
        <f t="shared" si="10"/>
        <v>5321.989999999998</v>
      </c>
      <c r="Y15" s="233">
        <f t="shared" ref="Y15:Z15" si="51">SUM(Y43,Y127,Y155,Y183)</f>
        <v>340.35</v>
      </c>
      <c r="Z15" s="233">
        <f t="shared" si="51"/>
        <v>4981.6399999999976</v>
      </c>
      <c r="AA15" s="233">
        <f t="shared" si="11"/>
        <v>506.68999999999994</v>
      </c>
      <c r="AB15" s="233">
        <f t="shared" ref="AB15:AC15" si="52">SUM(AB43,AB127,AB155,AB183)</f>
        <v>417.65999999999991</v>
      </c>
      <c r="AC15" s="233">
        <f t="shared" si="52"/>
        <v>89.03</v>
      </c>
      <c r="AD15" s="233">
        <f t="shared" ref="AD15" si="53">SUM(AD43,AD127,AD155,AD183)</f>
        <v>262.92</v>
      </c>
      <c r="AE15" s="11"/>
    </row>
    <row r="16" spans="2:31" ht="17.25" customHeight="1" x14ac:dyDescent="0.15">
      <c r="B16" s="18"/>
      <c r="C16" s="36" t="s">
        <v>21</v>
      </c>
      <c r="D16" s="16" t="s">
        <v>14</v>
      </c>
      <c r="E16" s="233">
        <f t="shared" si="1"/>
        <v>2818.0029999999997</v>
      </c>
      <c r="F16" s="233">
        <f t="shared" si="2"/>
        <v>2007.3919999999991</v>
      </c>
      <c r="G16" s="233">
        <f t="shared" si="3"/>
        <v>1988.626999999999</v>
      </c>
      <c r="H16" s="233">
        <f t="shared" si="3"/>
        <v>18.765000000000001</v>
      </c>
      <c r="I16" s="233">
        <f t="shared" si="4"/>
        <v>1959.1729999999991</v>
      </c>
      <c r="J16" s="233">
        <f t="shared" ref="J16:K16" si="54">SUM(J44,J128,J156,J184)</f>
        <v>1948.916999999999</v>
      </c>
      <c r="K16" s="233">
        <f t="shared" si="54"/>
        <v>10.256</v>
      </c>
      <c r="L16" s="233">
        <f t="shared" si="5"/>
        <v>48.219000000000008</v>
      </c>
      <c r="M16" s="233">
        <f t="shared" ref="M16:N16" si="55">SUM(M44,M128,M156,M184)</f>
        <v>39.710000000000008</v>
      </c>
      <c r="N16" s="233">
        <f t="shared" si="55"/>
        <v>8.5090000000000003</v>
      </c>
      <c r="O16" s="233">
        <f t="shared" si="6"/>
        <v>810.61100000000033</v>
      </c>
      <c r="P16" s="233">
        <f t="shared" si="7"/>
        <v>91.522999999999968</v>
      </c>
      <c r="Q16" s="233">
        <f t="shared" si="7"/>
        <v>719.08800000000042</v>
      </c>
      <c r="R16" s="233">
        <f t="shared" si="8"/>
        <v>0</v>
      </c>
      <c r="S16" s="233">
        <f t="shared" ref="S16:T16" si="56">SUM(S44,S128,S156,S184)</f>
        <v>0</v>
      </c>
      <c r="T16" s="233">
        <f t="shared" si="56"/>
        <v>0</v>
      </c>
      <c r="U16" s="233">
        <f t="shared" si="9"/>
        <v>40.46</v>
      </c>
      <c r="V16" s="233">
        <f t="shared" ref="V16:W16" si="57">SUM(V44,V128,V156,V184)</f>
        <v>6.5519999999999996</v>
      </c>
      <c r="W16" s="233">
        <f t="shared" si="57"/>
        <v>33.908000000000001</v>
      </c>
      <c r="X16" s="233">
        <f t="shared" si="10"/>
        <v>770.15100000000041</v>
      </c>
      <c r="Y16" s="233">
        <f t="shared" ref="Y16:Z16" si="58">SUM(Y44,Y128,Y156,Y184)</f>
        <v>84.970999999999975</v>
      </c>
      <c r="Z16" s="233">
        <f t="shared" si="58"/>
        <v>685.1800000000004</v>
      </c>
      <c r="AA16" s="233">
        <f t="shared" si="11"/>
        <v>0</v>
      </c>
      <c r="AB16" s="233">
        <f t="shared" ref="AB16:AC16" si="59">SUM(AB44,AB128,AB156,AB184)</f>
        <v>0</v>
      </c>
      <c r="AC16" s="233">
        <f t="shared" si="59"/>
        <v>0</v>
      </c>
      <c r="AD16" s="233">
        <f t="shared" ref="AD16" si="60">SUM(AD44,AD128,AD156,AD184)</f>
        <v>0</v>
      </c>
      <c r="AE16" s="11"/>
    </row>
    <row r="17" spans="2:31" ht="17.25" customHeight="1" x14ac:dyDescent="0.15">
      <c r="B17" s="17"/>
      <c r="C17" s="4" t="s">
        <v>15</v>
      </c>
      <c r="D17" s="16" t="s">
        <v>13</v>
      </c>
      <c r="E17" s="233">
        <f t="shared" si="1"/>
        <v>195131.79000000487</v>
      </c>
      <c r="F17" s="233">
        <f t="shared" si="2"/>
        <v>101377.13000000278</v>
      </c>
      <c r="G17" s="233">
        <f t="shared" si="3"/>
        <v>100086.26000000279</v>
      </c>
      <c r="H17" s="233">
        <f t="shared" si="3"/>
        <v>1290.8700000000001</v>
      </c>
      <c r="I17" s="233">
        <f t="shared" si="4"/>
        <v>98713.100000002785</v>
      </c>
      <c r="J17" s="233">
        <f t="shared" ref="J17:K17" si="61">SUM(J45,J129,J157,J185)</f>
        <v>97785.150000002788</v>
      </c>
      <c r="K17" s="233">
        <f t="shared" si="61"/>
        <v>927.95</v>
      </c>
      <c r="L17" s="233">
        <f t="shared" si="5"/>
        <v>2664.0299999999997</v>
      </c>
      <c r="M17" s="233">
        <f t="shared" ref="M17:N17" si="62">SUM(M45,M129,M157,M185)</f>
        <v>2301.1099999999997</v>
      </c>
      <c r="N17" s="233">
        <f t="shared" si="62"/>
        <v>362.92000000000013</v>
      </c>
      <c r="O17" s="233">
        <f t="shared" si="6"/>
        <v>87506.690000002127</v>
      </c>
      <c r="P17" s="233">
        <f t="shared" si="7"/>
        <v>13723.709999999954</v>
      </c>
      <c r="Q17" s="233">
        <f t="shared" si="7"/>
        <v>73782.980000002179</v>
      </c>
      <c r="R17" s="233">
        <f t="shared" si="8"/>
        <v>0</v>
      </c>
      <c r="S17" s="233">
        <f t="shared" ref="S17:T17" si="63">SUM(S45,S129,S157,S185)</f>
        <v>0</v>
      </c>
      <c r="T17" s="233">
        <f t="shared" si="63"/>
        <v>0</v>
      </c>
      <c r="U17" s="233">
        <f t="shared" si="9"/>
        <v>2352.9599999999996</v>
      </c>
      <c r="V17" s="233">
        <f t="shared" ref="V17:W17" si="64">SUM(V45,V129,V157,V185)</f>
        <v>1378.0399999999997</v>
      </c>
      <c r="W17" s="233">
        <f t="shared" si="64"/>
        <v>974.91999999999985</v>
      </c>
      <c r="X17" s="233">
        <f t="shared" si="10"/>
        <v>85153.730000002135</v>
      </c>
      <c r="Y17" s="233">
        <f t="shared" ref="Y17:Z17" si="65">SUM(Y45,Y129,Y157,Y185)</f>
        <v>12345.669999999955</v>
      </c>
      <c r="Z17" s="233">
        <f t="shared" si="65"/>
        <v>72808.06000000218</v>
      </c>
      <c r="AA17" s="233">
        <f t="shared" si="11"/>
        <v>6245.7199999999866</v>
      </c>
      <c r="AB17" s="233">
        <f t="shared" ref="AB17:AC17" si="66">SUM(AB45,AB129,AB157,AB185)</f>
        <v>4623.8299999999872</v>
      </c>
      <c r="AC17" s="233">
        <f t="shared" si="66"/>
        <v>1621.889999999999</v>
      </c>
      <c r="AD17" s="233">
        <f t="shared" ref="AD17" si="67">SUM(AD45,AD129,AD157,AD185)</f>
        <v>2.25</v>
      </c>
      <c r="AE17" s="11"/>
    </row>
    <row r="18" spans="2:31" ht="17.25" customHeight="1" x14ac:dyDescent="0.15">
      <c r="B18" s="18"/>
      <c r="C18" s="36"/>
      <c r="D18" s="16" t="s">
        <v>14</v>
      </c>
      <c r="E18" s="233">
        <f t="shared" si="1"/>
        <v>43657.035999999236</v>
      </c>
      <c r="F18" s="233">
        <f t="shared" si="2"/>
        <v>30699.423999999468</v>
      </c>
      <c r="G18" s="233">
        <f t="shared" si="3"/>
        <v>30579.269999999469</v>
      </c>
      <c r="H18" s="233">
        <f t="shared" si="3"/>
        <v>120.15399999999997</v>
      </c>
      <c r="I18" s="233">
        <f t="shared" si="4"/>
        <v>30370.73599999947</v>
      </c>
      <c r="J18" s="233">
        <f t="shared" ref="J18:K18" si="68">SUM(J46,J130,J158,J186)</f>
        <v>30284.61399999947</v>
      </c>
      <c r="K18" s="233">
        <f t="shared" si="68"/>
        <v>86.121999999999986</v>
      </c>
      <c r="L18" s="233">
        <f t="shared" si="5"/>
        <v>328.68800000000016</v>
      </c>
      <c r="M18" s="233">
        <f t="shared" ref="M18:N18" si="69">SUM(M46,M130,M158,M186)</f>
        <v>294.65600000000018</v>
      </c>
      <c r="N18" s="233">
        <f t="shared" si="69"/>
        <v>34.031999999999982</v>
      </c>
      <c r="O18" s="233">
        <f t="shared" si="6"/>
        <v>12957.611999999765</v>
      </c>
      <c r="P18" s="233">
        <f t="shared" si="7"/>
        <v>3260.2859999999932</v>
      </c>
      <c r="Q18" s="233">
        <f t="shared" si="7"/>
        <v>9697.3259999997717</v>
      </c>
      <c r="R18" s="233">
        <f t="shared" si="8"/>
        <v>0</v>
      </c>
      <c r="S18" s="233">
        <f t="shared" ref="S18:T18" si="70">SUM(S46,S130,S158,S186)</f>
        <v>0</v>
      </c>
      <c r="T18" s="233">
        <f t="shared" si="70"/>
        <v>0</v>
      </c>
      <c r="U18" s="233">
        <f t="shared" si="9"/>
        <v>333.91500000000013</v>
      </c>
      <c r="V18" s="233">
        <f t="shared" ref="V18:W18" si="71">SUM(V46,V130,V158,V186)</f>
        <v>238.23500000000013</v>
      </c>
      <c r="W18" s="233">
        <f t="shared" si="71"/>
        <v>95.68</v>
      </c>
      <c r="X18" s="233">
        <f t="shared" si="10"/>
        <v>12623.696999999764</v>
      </c>
      <c r="Y18" s="233">
        <f t="shared" ref="Y18:Z18" si="72">SUM(Y46,Y130,Y158,Y186)</f>
        <v>3022.0509999999931</v>
      </c>
      <c r="Z18" s="233">
        <f t="shared" si="72"/>
        <v>9601.6459999997714</v>
      </c>
      <c r="AA18" s="233">
        <f t="shared" si="11"/>
        <v>0</v>
      </c>
      <c r="AB18" s="233">
        <f t="shared" ref="AB18:AC18" si="73">SUM(AB46,AB130,AB158,AB186)</f>
        <v>0</v>
      </c>
      <c r="AC18" s="233">
        <f t="shared" si="73"/>
        <v>0</v>
      </c>
      <c r="AD18" s="233">
        <f t="shared" ref="AD18" si="74">SUM(AD46,AD130,AD158,AD186)</f>
        <v>0</v>
      </c>
      <c r="AE18" s="11"/>
    </row>
    <row r="19" spans="2:31" ht="17.25" customHeight="1" x14ac:dyDescent="0.15">
      <c r="B19" s="18" t="s">
        <v>443</v>
      </c>
      <c r="C19" s="4" t="s">
        <v>440</v>
      </c>
      <c r="D19" s="16" t="s">
        <v>13</v>
      </c>
      <c r="E19" s="233">
        <f t="shared" si="1"/>
        <v>12441.13999999999</v>
      </c>
      <c r="F19" s="233">
        <f t="shared" si="2"/>
        <v>11767.779999999992</v>
      </c>
      <c r="G19" s="233">
        <f t="shared" si="3"/>
        <v>11738.709999999992</v>
      </c>
      <c r="H19" s="233">
        <f t="shared" si="3"/>
        <v>29.07</v>
      </c>
      <c r="I19" s="233">
        <f t="shared" si="4"/>
        <v>11744.289999999992</v>
      </c>
      <c r="J19" s="233">
        <f t="shared" ref="J19:K19" si="75">SUM(J47,J131,J159,J187)</f>
        <v>11717.219999999992</v>
      </c>
      <c r="K19" s="233">
        <f t="shared" si="75"/>
        <v>27.07</v>
      </c>
      <c r="L19" s="233">
        <f t="shared" si="5"/>
        <v>23.489999999999995</v>
      </c>
      <c r="M19" s="233">
        <f>SUM(M47,M131,M159,M187)</f>
        <v>21.489999999999995</v>
      </c>
      <c r="N19" s="233">
        <f t="shared" ref="N19" si="76">SUM(N47,N131,N159,N187)</f>
        <v>2</v>
      </c>
      <c r="O19" s="233">
        <f t="shared" si="6"/>
        <v>653.96999999999991</v>
      </c>
      <c r="P19" s="233">
        <f t="shared" si="7"/>
        <v>30.85</v>
      </c>
      <c r="Q19" s="233">
        <f t="shared" si="7"/>
        <v>623.11999999999989</v>
      </c>
      <c r="R19" s="233">
        <f t="shared" si="8"/>
        <v>0</v>
      </c>
      <c r="S19" s="233">
        <f t="shared" ref="S19:T19" si="77">SUM(S47,S131,S159,S187)</f>
        <v>0</v>
      </c>
      <c r="T19" s="233">
        <f t="shared" si="77"/>
        <v>0</v>
      </c>
      <c r="U19" s="233">
        <f t="shared" si="9"/>
        <v>6.12</v>
      </c>
      <c r="V19" s="233">
        <f t="shared" ref="V19:W19" si="78">SUM(V47,V131,V159,V187)</f>
        <v>1.1299999999999999</v>
      </c>
      <c r="W19" s="233">
        <f t="shared" si="78"/>
        <v>4.99</v>
      </c>
      <c r="X19" s="233">
        <f t="shared" si="10"/>
        <v>647.84999999999991</v>
      </c>
      <c r="Y19" s="233">
        <f t="shared" ref="Y19:Z19" si="79">SUM(Y47,Y131,Y159,Y187)</f>
        <v>29.720000000000002</v>
      </c>
      <c r="Z19" s="233">
        <f t="shared" si="79"/>
        <v>618.12999999999988</v>
      </c>
      <c r="AA19" s="233">
        <f t="shared" si="11"/>
        <v>19.39</v>
      </c>
      <c r="AB19" s="233">
        <f t="shared" ref="AB19:AC19" si="80">SUM(AB47,AB131,AB159,AB187)</f>
        <v>8.0499999999999989</v>
      </c>
      <c r="AC19" s="233">
        <f t="shared" si="80"/>
        <v>11.340000000000002</v>
      </c>
      <c r="AD19" s="233">
        <f t="shared" ref="AD19" si="81">SUM(AD47,AD131,AD159,AD187)</f>
        <v>0</v>
      </c>
      <c r="AE19" s="11"/>
    </row>
    <row r="20" spans="2:31" ht="17.25" customHeight="1" x14ac:dyDescent="0.15">
      <c r="B20" s="18"/>
      <c r="C20" s="36" t="s">
        <v>23</v>
      </c>
      <c r="D20" s="16" t="s">
        <v>14</v>
      </c>
      <c r="E20" s="233">
        <f t="shared" si="1"/>
        <v>3254.7639999999992</v>
      </c>
      <c r="F20" s="233">
        <f t="shared" si="2"/>
        <v>3181.8829999999994</v>
      </c>
      <c r="G20" s="233">
        <f t="shared" si="3"/>
        <v>3180.9609999999993</v>
      </c>
      <c r="H20" s="233">
        <f t="shared" si="3"/>
        <v>0.92200000000000026</v>
      </c>
      <c r="I20" s="233">
        <f t="shared" si="4"/>
        <v>3178.8879999999995</v>
      </c>
      <c r="J20" s="233">
        <f t="shared" ref="J20:K20" si="82">SUM(J48,J132,J160,J188)</f>
        <v>3178.0199999999995</v>
      </c>
      <c r="K20" s="233">
        <f t="shared" si="82"/>
        <v>0.86800000000000022</v>
      </c>
      <c r="L20" s="233">
        <f t="shared" si="5"/>
        <v>2.9949999999999992</v>
      </c>
      <c r="M20" s="233">
        <f t="shared" ref="M20:N20" si="83">SUM(M48,M132,M160,M188)</f>
        <v>2.9409999999999994</v>
      </c>
      <c r="N20" s="233">
        <f t="shared" si="83"/>
        <v>5.3999999999999999E-2</v>
      </c>
      <c r="O20" s="233">
        <f t="shared" si="6"/>
        <v>72.881000000000014</v>
      </c>
      <c r="P20" s="233">
        <f t="shared" si="7"/>
        <v>7.1860000000000008</v>
      </c>
      <c r="Q20" s="233">
        <f t="shared" si="7"/>
        <v>65.695000000000007</v>
      </c>
      <c r="R20" s="233">
        <f t="shared" si="8"/>
        <v>0</v>
      </c>
      <c r="S20" s="233">
        <f t="shared" ref="S20:T20" si="84">SUM(S48,S132,S160,S188)</f>
        <v>0</v>
      </c>
      <c r="T20" s="233">
        <f t="shared" si="84"/>
        <v>0</v>
      </c>
      <c r="U20" s="233">
        <f t="shared" si="9"/>
        <v>0.54100000000000004</v>
      </c>
      <c r="V20" s="233">
        <f t="shared" ref="V20:W20" si="85">SUM(V48,V132,V160,V188)</f>
        <v>3.5000000000000003E-2</v>
      </c>
      <c r="W20" s="233">
        <f t="shared" si="85"/>
        <v>0.50600000000000001</v>
      </c>
      <c r="X20" s="233">
        <f t="shared" si="10"/>
        <v>72.34</v>
      </c>
      <c r="Y20" s="233">
        <f t="shared" ref="Y20:Z20" si="86">SUM(Y48,Y132,Y160,Y188)</f>
        <v>7.1510000000000007</v>
      </c>
      <c r="Z20" s="233">
        <f t="shared" si="86"/>
        <v>65.189000000000007</v>
      </c>
      <c r="AA20" s="233">
        <f t="shared" si="11"/>
        <v>0</v>
      </c>
      <c r="AB20" s="233">
        <f t="shared" ref="AB20:AC20" si="87">SUM(AB48,AB132,AB160,AB188)</f>
        <v>0</v>
      </c>
      <c r="AC20" s="233">
        <f t="shared" si="87"/>
        <v>0</v>
      </c>
      <c r="AD20" s="233">
        <f t="shared" ref="AD20" si="88">SUM(AD48,AD132,AD160,AD188)</f>
        <v>0</v>
      </c>
      <c r="AE20" s="11"/>
    </row>
    <row r="21" spans="2:31" ht="17.25" customHeight="1" x14ac:dyDescent="0.15">
      <c r="B21" s="18" t="s">
        <v>444</v>
      </c>
      <c r="C21" s="4" t="s">
        <v>24</v>
      </c>
      <c r="D21" s="16" t="s">
        <v>13</v>
      </c>
      <c r="E21" s="233">
        <f t="shared" si="1"/>
        <v>14817.339999999967</v>
      </c>
      <c r="F21" s="233">
        <f t="shared" si="2"/>
        <v>6838.9399999999878</v>
      </c>
      <c r="G21" s="233">
        <f t="shared" si="3"/>
        <v>6757.9699999999875</v>
      </c>
      <c r="H21" s="233">
        <f t="shared" si="3"/>
        <v>80.97</v>
      </c>
      <c r="I21" s="233">
        <f t="shared" si="4"/>
        <v>6524.2599999999875</v>
      </c>
      <c r="J21" s="233">
        <f t="shared" ref="J21:K21" si="89">SUM(J49,J133,J161,J189)</f>
        <v>6457.4299999999876</v>
      </c>
      <c r="K21" s="233">
        <f t="shared" si="89"/>
        <v>66.83</v>
      </c>
      <c r="L21" s="233">
        <f t="shared" si="5"/>
        <v>314.68</v>
      </c>
      <c r="M21" s="233">
        <f t="shared" ref="M21:N21" si="90">SUM(M49,M133,M161,M189)</f>
        <v>300.54000000000002</v>
      </c>
      <c r="N21" s="233">
        <f t="shared" si="90"/>
        <v>14.139999999999999</v>
      </c>
      <c r="O21" s="233">
        <f t="shared" si="6"/>
        <v>7334.7699999999795</v>
      </c>
      <c r="P21" s="233">
        <f t="shared" si="7"/>
        <v>1347.22</v>
      </c>
      <c r="Q21" s="233">
        <f t="shared" si="7"/>
        <v>5987.5499999999793</v>
      </c>
      <c r="R21" s="233">
        <f t="shared" si="8"/>
        <v>0</v>
      </c>
      <c r="S21" s="233">
        <f t="shared" ref="S21:T21" si="91">SUM(S49,S133,S161,S189)</f>
        <v>0</v>
      </c>
      <c r="T21" s="233">
        <f t="shared" si="91"/>
        <v>0</v>
      </c>
      <c r="U21" s="233">
        <f t="shared" si="9"/>
        <v>258.28000000000009</v>
      </c>
      <c r="V21" s="233">
        <f t="shared" ref="V21:W21" si="92">SUM(V49,V133,V161,V189)</f>
        <v>199.24000000000007</v>
      </c>
      <c r="W21" s="233">
        <f t="shared" si="92"/>
        <v>59.04</v>
      </c>
      <c r="X21" s="233">
        <f t="shared" si="10"/>
        <v>7076.4899999999798</v>
      </c>
      <c r="Y21" s="233">
        <f t="shared" ref="Y21:Z21" si="93">SUM(Y49,Y133,Y161,Y189)</f>
        <v>1147.98</v>
      </c>
      <c r="Z21" s="233">
        <f t="shared" si="93"/>
        <v>5928.5099999999793</v>
      </c>
      <c r="AA21" s="233">
        <f t="shared" si="11"/>
        <v>643.63000000000034</v>
      </c>
      <c r="AB21" s="233">
        <f t="shared" ref="AB21:AC21" si="94">SUM(AB49,AB133,AB161,AB189)</f>
        <v>346.89000000000033</v>
      </c>
      <c r="AC21" s="233">
        <f t="shared" si="94"/>
        <v>296.74000000000007</v>
      </c>
      <c r="AD21" s="233">
        <f t="shared" ref="AD21" si="95">SUM(AD49,AD133,AD161,AD189)</f>
        <v>0</v>
      </c>
      <c r="AE21" s="11"/>
    </row>
    <row r="22" spans="2:31" ht="17.25" customHeight="1" x14ac:dyDescent="0.15">
      <c r="B22" s="18"/>
      <c r="C22" s="36" t="s">
        <v>21</v>
      </c>
      <c r="D22" s="16" t="s">
        <v>14</v>
      </c>
      <c r="E22" s="233">
        <f t="shared" si="1"/>
        <v>3091.4869999999983</v>
      </c>
      <c r="F22" s="233">
        <f t="shared" si="2"/>
        <v>2014.303999999999</v>
      </c>
      <c r="G22" s="233">
        <f t="shared" si="3"/>
        <v>2008.6049999999989</v>
      </c>
      <c r="H22" s="233">
        <f t="shared" si="3"/>
        <v>5.698999999999999</v>
      </c>
      <c r="I22" s="233">
        <f t="shared" si="4"/>
        <v>1975.8479999999988</v>
      </c>
      <c r="J22" s="233">
        <f t="shared" ref="J22:K22" si="96">SUM(J50,J134,J162,J190)</f>
        <v>1971.0789999999988</v>
      </c>
      <c r="K22" s="233">
        <f t="shared" si="96"/>
        <v>4.7689999999999992</v>
      </c>
      <c r="L22" s="233">
        <f t="shared" si="5"/>
        <v>38.456000000000024</v>
      </c>
      <c r="M22" s="233">
        <f t="shared" ref="M22:N22" si="97">SUM(M50,M134,M162,M190)</f>
        <v>37.526000000000025</v>
      </c>
      <c r="N22" s="233">
        <f t="shared" si="97"/>
        <v>0.93</v>
      </c>
      <c r="O22" s="233">
        <f t="shared" si="6"/>
        <v>1077.1829999999995</v>
      </c>
      <c r="P22" s="233">
        <f t="shared" si="7"/>
        <v>322.04500000000047</v>
      </c>
      <c r="Q22" s="233">
        <f t="shared" si="7"/>
        <v>755.13799999999912</v>
      </c>
      <c r="R22" s="233">
        <f t="shared" si="8"/>
        <v>0</v>
      </c>
      <c r="S22" s="233">
        <f t="shared" ref="S22:T22" si="98">SUM(S50,S134,S162,S190)</f>
        <v>0</v>
      </c>
      <c r="T22" s="233">
        <f t="shared" si="98"/>
        <v>0</v>
      </c>
      <c r="U22" s="233">
        <f t="shared" si="9"/>
        <v>43.053000000000011</v>
      </c>
      <c r="V22" s="233">
        <f t="shared" ref="V22:W22" si="99">SUM(V50,V134,V162,V190)</f>
        <v>37.108000000000011</v>
      </c>
      <c r="W22" s="233">
        <f t="shared" si="99"/>
        <v>5.9450000000000003</v>
      </c>
      <c r="X22" s="233">
        <f t="shared" si="10"/>
        <v>1034.1299999999997</v>
      </c>
      <c r="Y22" s="233">
        <f t="shared" ref="Y22:Z22" si="100">SUM(Y50,Y134,Y162,Y190)</f>
        <v>284.93700000000047</v>
      </c>
      <c r="Z22" s="233">
        <f t="shared" si="100"/>
        <v>749.19299999999907</v>
      </c>
      <c r="AA22" s="233">
        <f t="shared" si="11"/>
        <v>0</v>
      </c>
      <c r="AB22" s="233">
        <f t="shared" ref="AB22:AC22" si="101">SUM(AB50,AB134,AB162,AB190)</f>
        <v>0</v>
      </c>
      <c r="AC22" s="233">
        <f t="shared" si="101"/>
        <v>0</v>
      </c>
      <c r="AD22" s="233">
        <f t="shared" ref="AD22" si="102">SUM(AD50,AD134,AD162,AD190)</f>
        <v>0</v>
      </c>
      <c r="AE22" s="11"/>
    </row>
    <row r="23" spans="2:31" ht="17.25" customHeight="1" x14ac:dyDescent="0.15">
      <c r="B23" s="18" t="s">
        <v>20</v>
      </c>
      <c r="C23" s="4" t="s">
        <v>25</v>
      </c>
      <c r="D23" s="16" t="s">
        <v>13</v>
      </c>
      <c r="E23" s="233">
        <f t="shared" si="1"/>
        <v>11105.259999999987</v>
      </c>
      <c r="F23" s="233">
        <f t="shared" si="2"/>
        <v>4186.3299999999963</v>
      </c>
      <c r="G23" s="233">
        <f t="shared" si="3"/>
        <v>4055.1399999999967</v>
      </c>
      <c r="H23" s="233">
        <f t="shared" si="3"/>
        <v>131.19000000000003</v>
      </c>
      <c r="I23" s="233">
        <f t="shared" si="4"/>
        <v>3516.9599999999964</v>
      </c>
      <c r="J23" s="233">
        <f t="shared" ref="J23:K23" si="103">SUM(J51,J135,J163,J191)</f>
        <v>3494.2999999999965</v>
      </c>
      <c r="K23" s="233">
        <f t="shared" si="103"/>
        <v>22.66</v>
      </c>
      <c r="L23" s="233">
        <f t="shared" si="5"/>
        <v>669.37000000000012</v>
      </c>
      <c r="M23" s="233">
        <f t="shared" ref="M23:N23" si="104">SUM(M51,M135,M163,M191)</f>
        <v>560.84000000000015</v>
      </c>
      <c r="N23" s="233">
        <f t="shared" si="104"/>
        <v>108.53000000000002</v>
      </c>
      <c r="O23" s="233">
        <f t="shared" si="6"/>
        <v>6616.3099999999904</v>
      </c>
      <c r="P23" s="233">
        <f t="shared" si="7"/>
        <v>664.17000000000007</v>
      </c>
      <c r="Q23" s="233">
        <f t="shared" si="7"/>
        <v>5952.1399999999903</v>
      </c>
      <c r="R23" s="233">
        <f t="shared" si="8"/>
        <v>0</v>
      </c>
      <c r="S23" s="233">
        <f t="shared" ref="S23:T23" si="105">SUM(S51,S135,S163,S191)</f>
        <v>0</v>
      </c>
      <c r="T23" s="233">
        <f t="shared" si="105"/>
        <v>0</v>
      </c>
      <c r="U23" s="233">
        <f t="shared" si="9"/>
        <v>205.32999999999998</v>
      </c>
      <c r="V23" s="233">
        <f t="shared" ref="V23:W23" si="106">SUM(V51,V135,V163,V191)</f>
        <v>77.089999999999989</v>
      </c>
      <c r="W23" s="233">
        <f t="shared" si="106"/>
        <v>128.24</v>
      </c>
      <c r="X23" s="233">
        <f t="shared" si="10"/>
        <v>6410.9799999999905</v>
      </c>
      <c r="Y23" s="233">
        <f t="shared" ref="Y23:Z23" si="107">SUM(Y51,Y135,Y163,Y191)</f>
        <v>587.08000000000004</v>
      </c>
      <c r="Z23" s="233">
        <f t="shared" si="107"/>
        <v>5823.8999999999905</v>
      </c>
      <c r="AA23" s="233">
        <f t="shared" si="11"/>
        <v>302.62</v>
      </c>
      <c r="AB23" s="233">
        <f t="shared" ref="AB23:AC23" si="108">SUM(AB51,AB135,AB163,AB191)</f>
        <v>196.91000000000003</v>
      </c>
      <c r="AC23" s="233">
        <f t="shared" si="108"/>
        <v>105.71000000000001</v>
      </c>
      <c r="AD23" s="233">
        <f t="shared" ref="AD23" si="109">SUM(AD51,AD135,AD163,AD191)</f>
        <v>0</v>
      </c>
      <c r="AE23" s="11"/>
    </row>
    <row r="24" spans="2:31" ht="17.25" customHeight="1" x14ac:dyDescent="0.15">
      <c r="B24" s="18"/>
      <c r="C24" s="36" t="s">
        <v>26</v>
      </c>
      <c r="D24" s="16" t="s">
        <v>14</v>
      </c>
      <c r="E24" s="233">
        <f t="shared" si="1"/>
        <v>2116.2500000000005</v>
      </c>
      <c r="F24" s="233">
        <f t="shared" si="2"/>
        <v>1148.7719999999999</v>
      </c>
      <c r="G24" s="233">
        <f t="shared" si="3"/>
        <v>1135.002</v>
      </c>
      <c r="H24" s="233">
        <f t="shared" si="3"/>
        <v>13.77</v>
      </c>
      <c r="I24" s="233">
        <f t="shared" si="4"/>
        <v>1069.297</v>
      </c>
      <c r="J24" s="233">
        <f t="shared" ref="J24:K24" si="110">SUM(J52,J136,J164,J192)</f>
        <v>1066.5889999999999</v>
      </c>
      <c r="K24" s="233">
        <f t="shared" si="110"/>
        <v>2.7080000000000002</v>
      </c>
      <c r="L24" s="233">
        <f t="shared" si="5"/>
        <v>79.475000000000065</v>
      </c>
      <c r="M24" s="233">
        <f t="shared" ref="M24:N24" si="111">SUM(M52,M136,M164,M192)</f>
        <v>68.413000000000068</v>
      </c>
      <c r="N24" s="233">
        <f t="shared" si="111"/>
        <v>11.061999999999999</v>
      </c>
      <c r="O24" s="233">
        <f t="shared" si="6"/>
        <v>967.47800000000052</v>
      </c>
      <c r="P24" s="233">
        <f t="shared" si="7"/>
        <v>151.39400000000001</v>
      </c>
      <c r="Q24" s="233">
        <f t="shared" si="7"/>
        <v>816.08400000000051</v>
      </c>
      <c r="R24" s="233">
        <f t="shared" si="8"/>
        <v>0</v>
      </c>
      <c r="S24" s="233">
        <f t="shared" ref="S24:T24" si="112">SUM(S52,S136,S164,S192)</f>
        <v>0</v>
      </c>
      <c r="T24" s="233">
        <f t="shared" si="112"/>
        <v>0</v>
      </c>
      <c r="U24" s="233">
        <f t="shared" si="9"/>
        <v>26.18</v>
      </c>
      <c r="V24" s="233">
        <f t="shared" ref="V24:W24" si="113">SUM(V52,V136,V164,V192)</f>
        <v>13.211000000000002</v>
      </c>
      <c r="W24" s="233">
        <f t="shared" si="113"/>
        <v>12.968999999999999</v>
      </c>
      <c r="X24" s="233">
        <f t="shared" si="10"/>
        <v>941.29800000000046</v>
      </c>
      <c r="Y24" s="233">
        <f t="shared" ref="Y24:Z24" si="114">SUM(Y52,Y136,Y164,Y192)</f>
        <v>138.18299999999999</v>
      </c>
      <c r="Z24" s="233">
        <f t="shared" si="114"/>
        <v>803.11500000000046</v>
      </c>
      <c r="AA24" s="233">
        <f t="shared" si="11"/>
        <v>0</v>
      </c>
      <c r="AB24" s="233">
        <f t="shared" ref="AB24:AC24" si="115">SUM(AB52,AB136,AB164,AB192)</f>
        <v>0</v>
      </c>
      <c r="AC24" s="233">
        <f t="shared" si="115"/>
        <v>0</v>
      </c>
      <c r="AD24" s="233">
        <f t="shared" ref="AD24" si="116">SUM(AD52,AD136,AD164,AD192)</f>
        <v>0</v>
      </c>
      <c r="AE24" s="11"/>
    </row>
    <row r="25" spans="2:31" ht="17.25" customHeight="1" x14ac:dyDescent="0.15">
      <c r="B25" s="18"/>
      <c r="C25" s="4" t="s">
        <v>27</v>
      </c>
      <c r="D25" s="16" t="s">
        <v>13</v>
      </c>
      <c r="E25" s="233">
        <f t="shared" si="1"/>
        <v>156768.05000000497</v>
      </c>
      <c r="F25" s="233">
        <f t="shared" si="2"/>
        <v>78584.080000002825</v>
      </c>
      <c r="G25" s="233">
        <f t="shared" si="3"/>
        <v>77534.440000002825</v>
      </c>
      <c r="H25" s="233">
        <f t="shared" si="3"/>
        <v>1049.6399999999999</v>
      </c>
      <c r="I25" s="233">
        <f t="shared" si="4"/>
        <v>76927.59000000282</v>
      </c>
      <c r="J25" s="233">
        <f t="shared" ref="J25:K25" si="117">SUM(J53,J137,J165,J193)</f>
        <v>76116.20000000282</v>
      </c>
      <c r="K25" s="233">
        <f t="shared" si="117"/>
        <v>811.38999999999987</v>
      </c>
      <c r="L25" s="233">
        <f t="shared" si="5"/>
        <v>1656.4899999999998</v>
      </c>
      <c r="M25" s="233">
        <f t="shared" ref="M25:N25" si="118">SUM(M53,M137,M165,M193)</f>
        <v>1418.2399999999996</v>
      </c>
      <c r="N25" s="233">
        <f t="shared" si="118"/>
        <v>238.25000000000011</v>
      </c>
      <c r="O25" s="233">
        <f t="shared" si="6"/>
        <v>72901.640000002168</v>
      </c>
      <c r="P25" s="233">
        <f t="shared" si="7"/>
        <v>11681.469999999954</v>
      </c>
      <c r="Q25" s="233">
        <f t="shared" si="7"/>
        <v>61220.170000002217</v>
      </c>
      <c r="R25" s="233">
        <f t="shared" si="8"/>
        <v>0</v>
      </c>
      <c r="S25" s="233">
        <f t="shared" ref="S25:T25" si="119">SUM(S53,S137,S165,S193)</f>
        <v>0</v>
      </c>
      <c r="T25" s="233">
        <f t="shared" si="119"/>
        <v>0</v>
      </c>
      <c r="U25" s="233">
        <f t="shared" si="9"/>
        <v>1883.2299999999996</v>
      </c>
      <c r="V25" s="233">
        <f t="shared" ref="V25:W25" si="120">SUM(V53,V137,V165,V193)</f>
        <v>1100.5799999999995</v>
      </c>
      <c r="W25" s="233">
        <f t="shared" si="120"/>
        <v>782.65</v>
      </c>
      <c r="X25" s="233">
        <f t="shared" si="10"/>
        <v>71018.410000002172</v>
      </c>
      <c r="Y25" s="233">
        <f t="shared" ref="Y25:Z25" si="121">SUM(Y53,Y137,Y165,Y193)</f>
        <v>10580.889999999954</v>
      </c>
      <c r="Z25" s="233">
        <f t="shared" si="121"/>
        <v>60437.520000002216</v>
      </c>
      <c r="AA25" s="233">
        <f t="shared" si="11"/>
        <v>5280.0799999999854</v>
      </c>
      <c r="AB25" s="233">
        <f t="shared" ref="AB25:AC25" si="122">SUM(AB53,AB137,AB165,AB193)</f>
        <v>4071.9799999999868</v>
      </c>
      <c r="AC25" s="233">
        <f t="shared" si="122"/>
        <v>1208.099999999999</v>
      </c>
      <c r="AD25" s="233">
        <f t="shared" ref="AD25" si="123">SUM(AD53,AD137,AD165,AD193)</f>
        <v>2.25</v>
      </c>
      <c r="AE25" s="11"/>
    </row>
    <row r="26" spans="2:31" ht="17.25" customHeight="1" thickBot="1" x14ac:dyDescent="0.2">
      <c r="B26" s="18"/>
      <c r="C26" s="36" t="s">
        <v>21</v>
      </c>
      <c r="D26" s="16" t="s">
        <v>14</v>
      </c>
      <c r="E26" s="233">
        <f t="shared" si="1"/>
        <v>35194.534999999232</v>
      </c>
      <c r="F26" s="233">
        <f t="shared" si="2"/>
        <v>24354.464999999469</v>
      </c>
      <c r="G26" s="233">
        <f t="shared" si="3"/>
        <v>24254.70199999947</v>
      </c>
      <c r="H26" s="233">
        <f t="shared" si="3"/>
        <v>99.762999999999977</v>
      </c>
      <c r="I26" s="233">
        <f t="shared" si="4"/>
        <v>24146.702999999467</v>
      </c>
      <c r="J26" s="233">
        <f t="shared" ref="J26:K26" si="124">SUM(J54,J138,J166,J194)</f>
        <v>24068.925999999468</v>
      </c>
      <c r="K26" s="233">
        <f t="shared" si="124"/>
        <v>77.777000000000001</v>
      </c>
      <c r="L26" s="233">
        <f t="shared" si="5"/>
        <v>207.76200000000011</v>
      </c>
      <c r="M26" s="233">
        <f t="shared" ref="M26:N26" si="125">SUM(M54,M138,M166,M194)</f>
        <v>185.77600000000012</v>
      </c>
      <c r="N26" s="233">
        <f t="shared" si="125"/>
        <v>21.985999999999983</v>
      </c>
      <c r="O26" s="233">
        <f t="shared" si="6"/>
        <v>10840.069999999763</v>
      </c>
      <c r="P26" s="233">
        <f t="shared" si="7"/>
        <v>2779.6609999999928</v>
      </c>
      <c r="Q26" s="233">
        <f t="shared" si="7"/>
        <v>8060.4089999997714</v>
      </c>
      <c r="R26" s="233">
        <f t="shared" si="8"/>
        <v>0</v>
      </c>
      <c r="S26" s="233">
        <f t="shared" ref="S26:T26" si="126">SUM(S54,S138,S166,S194)</f>
        <v>0</v>
      </c>
      <c r="T26" s="233">
        <f t="shared" si="126"/>
        <v>0</v>
      </c>
      <c r="U26" s="233">
        <f t="shared" si="9"/>
        <v>264.14100000000013</v>
      </c>
      <c r="V26" s="233">
        <f t="shared" ref="V26:W26" si="127">SUM(V54,V138,V166,V194)</f>
        <v>187.88100000000014</v>
      </c>
      <c r="W26" s="233">
        <f t="shared" si="127"/>
        <v>76.260000000000005</v>
      </c>
      <c r="X26" s="233">
        <f t="shared" si="10"/>
        <v>10575.928999999764</v>
      </c>
      <c r="Y26" s="233">
        <f t="shared" ref="Y26:Z26" si="128">SUM(Y54,Y138,Y166,Y194)</f>
        <v>2591.7799999999925</v>
      </c>
      <c r="Z26" s="233">
        <f t="shared" si="128"/>
        <v>7984.1489999997711</v>
      </c>
      <c r="AA26" s="233">
        <f t="shared" si="11"/>
        <v>0</v>
      </c>
      <c r="AB26" s="233">
        <f t="shared" ref="AB26:AC26" si="129">SUM(AB54,AB138,AB166,AB194)</f>
        <v>0</v>
      </c>
      <c r="AC26" s="233">
        <f t="shared" si="129"/>
        <v>0</v>
      </c>
      <c r="AD26" s="233">
        <f t="shared" ref="AD26" si="130">SUM(AD54,AD138,AD166,AD194)</f>
        <v>0</v>
      </c>
      <c r="AE26" s="11"/>
    </row>
    <row r="27" spans="2:31" ht="17.25" customHeight="1" x14ac:dyDescent="0.15">
      <c r="B27" s="6" t="s">
        <v>327</v>
      </c>
      <c r="C27" s="6" t="s">
        <v>328</v>
      </c>
      <c r="D27" s="6"/>
      <c r="E27" s="6"/>
      <c r="F27" s="6"/>
      <c r="G27" s="6"/>
      <c r="H27" s="6"/>
      <c r="I27" s="6"/>
      <c r="J27" s="6"/>
      <c r="K27" s="6"/>
      <c r="L27" s="6"/>
      <c r="M27" s="6"/>
      <c r="N27" s="6"/>
      <c r="O27" s="6"/>
      <c r="P27" s="6"/>
      <c r="Q27" s="6"/>
      <c r="R27" s="6"/>
      <c r="S27" s="6"/>
      <c r="T27" s="6"/>
      <c r="U27" s="6"/>
      <c r="V27" s="6"/>
      <c r="W27" s="6"/>
      <c r="X27" s="6"/>
      <c r="Y27" s="6"/>
      <c r="Z27" s="6"/>
      <c r="AA27" s="6"/>
      <c r="AB27" s="6"/>
      <c r="AC27" s="6"/>
      <c r="AD27" s="6"/>
    </row>
    <row r="29" spans="2:31" s="33" customFormat="1" ht="17.25" customHeight="1" x14ac:dyDescent="0.15">
      <c r="B29" s="33" t="s">
        <v>551</v>
      </c>
    </row>
    <row r="30" spans="2:31" ht="17.25" customHeight="1" thickBot="1" x14ac:dyDescent="0.2">
      <c r="C30" s="2"/>
      <c r="D30" s="2"/>
      <c r="E30" s="2"/>
      <c r="F30" s="2"/>
      <c r="G30" s="2"/>
      <c r="H30" s="2"/>
      <c r="I30" s="2"/>
      <c r="J30" s="2"/>
      <c r="K30" s="2"/>
      <c r="L30" s="2"/>
      <c r="M30" s="2"/>
      <c r="N30" s="2"/>
      <c r="O30" s="2"/>
      <c r="P30" s="2"/>
      <c r="Q30" s="2"/>
      <c r="R30" s="2"/>
      <c r="S30" s="2"/>
      <c r="T30" s="2"/>
      <c r="U30" s="2"/>
      <c r="V30" s="2"/>
      <c r="W30" s="2"/>
      <c r="X30" s="2"/>
      <c r="Y30" s="2"/>
      <c r="Z30" s="2"/>
      <c r="AA30" s="2" t="s">
        <v>28</v>
      </c>
      <c r="AB30" s="2"/>
      <c r="AC30" s="2"/>
      <c r="AD30" s="2"/>
    </row>
    <row r="31" spans="2:31" ht="17.25" customHeight="1" x14ac:dyDescent="0.15">
      <c r="B31" s="5"/>
      <c r="C31" s="6"/>
      <c r="D31" s="6"/>
      <c r="E31" s="7"/>
      <c r="F31" s="8" t="s">
        <v>0</v>
      </c>
      <c r="G31" s="9"/>
      <c r="H31" s="9"/>
      <c r="I31" s="9"/>
      <c r="J31" s="9"/>
      <c r="K31" s="9"/>
      <c r="L31" s="9"/>
      <c r="M31" s="9"/>
      <c r="N31" s="9"/>
      <c r="O31" s="9"/>
      <c r="P31" s="9"/>
      <c r="Q31" s="9"/>
      <c r="R31" s="9"/>
      <c r="S31" s="9"/>
      <c r="T31" s="9"/>
      <c r="U31" s="9"/>
      <c r="V31" s="9"/>
      <c r="W31" s="9"/>
      <c r="X31" s="9"/>
      <c r="Y31" s="9"/>
      <c r="Z31" s="9"/>
      <c r="AA31" s="8" t="s">
        <v>208</v>
      </c>
      <c r="AB31" s="9"/>
      <c r="AC31" s="9"/>
      <c r="AD31" s="7"/>
      <c r="AE31" s="11"/>
    </row>
    <row r="32" spans="2:31" ht="17.25" customHeight="1" x14ac:dyDescent="0.15">
      <c r="B32" s="1" t="s">
        <v>1</v>
      </c>
      <c r="C32" s="2"/>
      <c r="D32" s="2"/>
      <c r="E32" s="12" t="s">
        <v>2</v>
      </c>
      <c r="F32" s="13" t="s">
        <v>3</v>
      </c>
      <c r="G32" s="14"/>
      <c r="H32" s="14"/>
      <c r="I32" s="14"/>
      <c r="J32" s="14"/>
      <c r="K32" s="14"/>
      <c r="L32" s="14"/>
      <c r="M32" s="14"/>
      <c r="N32" s="14"/>
      <c r="O32" s="13" t="s">
        <v>4</v>
      </c>
      <c r="P32" s="14"/>
      <c r="Q32" s="14"/>
      <c r="R32" s="14"/>
      <c r="S32" s="14"/>
      <c r="T32" s="14"/>
      <c r="U32" s="14"/>
      <c r="V32" s="14"/>
      <c r="W32" s="14"/>
      <c r="X32" s="14"/>
      <c r="Y32" s="14"/>
      <c r="Z32" s="14"/>
      <c r="AA32" s="16"/>
      <c r="AB32" s="16"/>
      <c r="AC32" s="16"/>
      <c r="AD32" s="12" t="s">
        <v>205</v>
      </c>
      <c r="AE32" s="11"/>
    </row>
    <row r="33" spans="2:31" ht="17.25" customHeight="1" x14ac:dyDescent="0.15">
      <c r="B33" s="1"/>
      <c r="C33" s="2"/>
      <c r="D33" s="2"/>
      <c r="E33" s="12"/>
      <c r="F33" s="13" t="s">
        <v>5</v>
      </c>
      <c r="G33" s="14"/>
      <c r="H33" s="14"/>
      <c r="I33" s="13" t="s">
        <v>6</v>
      </c>
      <c r="J33" s="14"/>
      <c r="K33" s="14"/>
      <c r="L33" s="13" t="s">
        <v>7</v>
      </c>
      <c r="M33" s="14"/>
      <c r="N33" s="14"/>
      <c r="O33" s="13" t="s">
        <v>8</v>
      </c>
      <c r="P33" s="14"/>
      <c r="Q33" s="14"/>
      <c r="R33" s="13" t="s">
        <v>6</v>
      </c>
      <c r="S33" s="14"/>
      <c r="T33" s="14"/>
      <c r="U33" s="13" t="s">
        <v>7</v>
      </c>
      <c r="V33" s="14"/>
      <c r="W33" s="14"/>
      <c r="X33" s="13" t="s">
        <v>9</v>
      </c>
      <c r="Y33" s="14"/>
      <c r="Z33" s="14"/>
      <c r="AA33" s="12" t="s">
        <v>2</v>
      </c>
      <c r="AB33" s="37" t="s">
        <v>206</v>
      </c>
      <c r="AC33" s="37" t="s">
        <v>207</v>
      </c>
      <c r="AD33" s="12"/>
      <c r="AE33" s="11"/>
    </row>
    <row r="34" spans="2:31" ht="17.25" customHeight="1" x14ac:dyDescent="0.15">
      <c r="B34" s="11"/>
      <c r="E34" s="15"/>
      <c r="F34" s="16" t="s">
        <v>2</v>
      </c>
      <c r="G34" s="16" t="s">
        <v>10</v>
      </c>
      <c r="H34" s="16" t="s">
        <v>11</v>
      </c>
      <c r="I34" s="16" t="s">
        <v>2</v>
      </c>
      <c r="J34" s="16" t="s">
        <v>10</v>
      </c>
      <c r="K34" s="16" t="s">
        <v>11</v>
      </c>
      <c r="L34" s="16" t="s">
        <v>2</v>
      </c>
      <c r="M34" s="16" t="s">
        <v>10</v>
      </c>
      <c r="N34" s="16" t="s">
        <v>11</v>
      </c>
      <c r="O34" s="16" t="s">
        <v>2</v>
      </c>
      <c r="P34" s="41" t="s">
        <v>10</v>
      </c>
      <c r="Q34" s="42" t="s">
        <v>11</v>
      </c>
      <c r="R34" s="16" t="s">
        <v>2</v>
      </c>
      <c r="S34" s="16" t="s">
        <v>10</v>
      </c>
      <c r="T34" s="16" t="s">
        <v>11</v>
      </c>
      <c r="U34" s="16" t="s">
        <v>2</v>
      </c>
      <c r="V34" s="16" t="s">
        <v>10</v>
      </c>
      <c r="W34" s="16" t="s">
        <v>11</v>
      </c>
      <c r="X34" s="16" t="s">
        <v>2</v>
      </c>
      <c r="Y34" s="16" t="s">
        <v>10</v>
      </c>
      <c r="Z34" s="16" t="s">
        <v>11</v>
      </c>
      <c r="AA34" s="15"/>
      <c r="AB34" s="15"/>
      <c r="AC34" s="15"/>
      <c r="AD34" s="15"/>
      <c r="AE34" s="11"/>
    </row>
    <row r="35" spans="2:31" ht="17.25" customHeight="1" x14ac:dyDescent="0.15">
      <c r="B35" s="45" t="s">
        <v>12</v>
      </c>
      <c r="C35" s="14"/>
      <c r="D35" s="16" t="s">
        <v>13</v>
      </c>
      <c r="E35" s="233">
        <f>F35+O35+AA35+AD35</f>
        <v>109570.01000000176</v>
      </c>
      <c r="F35" s="233">
        <f>G35+H35</f>
        <v>65625.910000000949</v>
      </c>
      <c r="G35" s="233">
        <f>J35+M35</f>
        <v>64560.550000000956</v>
      </c>
      <c r="H35" s="233">
        <f>K35+N35</f>
        <v>1065.3599999999999</v>
      </c>
      <c r="I35" s="233">
        <f>J35+K35</f>
        <v>64795.770000000957</v>
      </c>
      <c r="J35" s="233">
        <f>J37+J45</f>
        <v>63876.420000000959</v>
      </c>
      <c r="K35" s="233">
        <f>K37+K45</f>
        <v>919.34999999999991</v>
      </c>
      <c r="L35" s="233">
        <f>M35+N35</f>
        <v>830.1400000000001</v>
      </c>
      <c r="M35" s="233">
        <f>M37+M45</f>
        <v>684.13000000000011</v>
      </c>
      <c r="N35" s="233">
        <f>N37+N45</f>
        <v>146.01</v>
      </c>
      <c r="O35" s="233">
        <f>P35+Q35</f>
        <v>39789.960000000814</v>
      </c>
      <c r="P35" s="233">
        <f>S35+V35+Y35</f>
        <v>6891.0399999999518</v>
      </c>
      <c r="Q35" s="233">
        <f>T35+W35+Z35</f>
        <v>32898.920000000864</v>
      </c>
      <c r="R35" s="233">
        <f>S35+T35</f>
        <v>0</v>
      </c>
      <c r="S35" s="233">
        <f>S37+S45</f>
        <v>0</v>
      </c>
      <c r="T35" s="233">
        <f>T37+T45</f>
        <v>0</v>
      </c>
      <c r="U35" s="233">
        <f>V35+W35</f>
        <v>1603.9699999999996</v>
      </c>
      <c r="V35" s="233">
        <f>V37+V45</f>
        <v>1063.9099999999994</v>
      </c>
      <c r="W35" s="233">
        <f>W37+W45</f>
        <v>540.06000000000017</v>
      </c>
      <c r="X35" s="233">
        <f>Y35+Z35</f>
        <v>38185.99000000082</v>
      </c>
      <c r="Y35" s="233">
        <f>Y37+Y45</f>
        <v>5827.1299999999528</v>
      </c>
      <c r="Z35" s="233">
        <f>Z37+Z45</f>
        <v>32358.860000000866</v>
      </c>
      <c r="AA35" s="233">
        <f>AB35+AC35</f>
        <v>4154.0299999999907</v>
      </c>
      <c r="AB35" s="233">
        <f t="shared" ref="AB35:AD36" si="131">AB37+AB45</f>
        <v>3343.2099999999914</v>
      </c>
      <c r="AC35" s="233">
        <f t="shared" si="131"/>
        <v>810.81999999999903</v>
      </c>
      <c r="AD35" s="233">
        <f t="shared" si="131"/>
        <v>0.11</v>
      </c>
      <c r="AE35" s="11"/>
    </row>
    <row r="36" spans="2:31" ht="17.25" customHeight="1" x14ac:dyDescent="0.15">
      <c r="B36" s="18"/>
      <c r="D36" s="16" t="s">
        <v>14</v>
      </c>
      <c r="E36" s="233">
        <f t="shared" ref="E36:E54" si="132">F36+O36+AA36+AD36</f>
        <v>24492.246999999643</v>
      </c>
      <c r="F36" s="233">
        <f>G36+H36</f>
        <v>18616.018999999742</v>
      </c>
      <c r="G36" s="233">
        <f t="shared" ref="G36:G54" si="133">J36+M36</f>
        <v>18526.686999999743</v>
      </c>
      <c r="H36" s="233">
        <f t="shared" ref="H36:H54" si="134">K36+N36</f>
        <v>89.331999999999979</v>
      </c>
      <c r="I36" s="233">
        <f t="shared" ref="I36:I54" si="135">J36+K36</f>
        <v>18498.143999999746</v>
      </c>
      <c r="J36" s="233">
        <f>J38+J46</f>
        <v>18422.337999999745</v>
      </c>
      <c r="K36" s="233">
        <f>K38+K46</f>
        <v>75.805999999999983</v>
      </c>
      <c r="L36" s="233">
        <f t="shared" ref="L36:L54" si="136">M36+N36</f>
        <v>117.875</v>
      </c>
      <c r="M36" s="233">
        <f>M38+M46</f>
        <v>104.349</v>
      </c>
      <c r="N36" s="233">
        <f>N38+N46</f>
        <v>13.525999999999998</v>
      </c>
      <c r="O36" s="233">
        <f t="shared" ref="O36:O54" si="137">P36+Q36</f>
        <v>5876.2279999999018</v>
      </c>
      <c r="P36" s="233">
        <f t="shared" ref="P36:Q54" si="138">S36+V36+Y36</f>
        <v>1595.0749999999971</v>
      </c>
      <c r="Q36" s="233">
        <f t="shared" si="138"/>
        <v>4281.1529999999048</v>
      </c>
      <c r="R36" s="233">
        <f t="shared" ref="R36:R54" si="139">S36+T36</f>
        <v>0</v>
      </c>
      <c r="S36" s="233">
        <f>S38+S46</f>
        <v>0</v>
      </c>
      <c r="T36" s="233">
        <f>T38+T46</f>
        <v>0</v>
      </c>
      <c r="U36" s="233">
        <f t="shared" ref="U36:U54" si="140">V36+W36</f>
        <v>233.96300000000014</v>
      </c>
      <c r="V36" s="233">
        <f>V38+V46</f>
        <v>180.69400000000013</v>
      </c>
      <c r="W36" s="233">
        <f>W38+W46</f>
        <v>53.268999999999998</v>
      </c>
      <c r="X36" s="233">
        <f t="shared" ref="X36:X54" si="141">Y36+Z36</f>
        <v>5642.2649999999012</v>
      </c>
      <c r="Y36" s="233">
        <f>Y38+Y46</f>
        <v>1414.3809999999969</v>
      </c>
      <c r="Z36" s="233">
        <f>Z38+Z46</f>
        <v>4227.8839999999045</v>
      </c>
      <c r="AA36" s="233">
        <f t="shared" ref="AA36:AA54" si="142">AB36+AC36</f>
        <v>0</v>
      </c>
      <c r="AB36" s="233">
        <f t="shared" si="131"/>
        <v>0</v>
      </c>
      <c r="AC36" s="233">
        <f t="shared" si="131"/>
        <v>0</v>
      </c>
      <c r="AD36" s="233">
        <f t="shared" si="131"/>
        <v>0</v>
      </c>
      <c r="AE36" s="11"/>
    </row>
    <row r="37" spans="2:31" ht="17.25" customHeight="1" x14ac:dyDescent="0.15">
      <c r="B37" s="17"/>
      <c r="C37" s="4" t="s">
        <v>15</v>
      </c>
      <c r="D37" s="16" t="s">
        <v>13</v>
      </c>
      <c r="E37" s="233">
        <f t="shared" si="132"/>
        <v>17731.050000000014</v>
      </c>
      <c r="F37" s="233">
        <f t="shared" ref="F37:F54" si="143">G37+H37</f>
        <v>12812.290000000015</v>
      </c>
      <c r="G37" s="233">
        <f>J37+M37</f>
        <v>12519.140000000016</v>
      </c>
      <c r="H37" s="233">
        <f t="shared" si="134"/>
        <v>293.14999999999998</v>
      </c>
      <c r="I37" s="233">
        <f t="shared" si="135"/>
        <v>12590.310000000016</v>
      </c>
      <c r="J37" s="233">
        <f>SUM(J39,J41,J43)</f>
        <v>12366.240000000016</v>
      </c>
      <c r="K37" s="233">
        <f>SUM(K39,K41,K43)</f>
        <v>224.07</v>
      </c>
      <c r="L37" s="233">
        <f t="shared" si="136"/>
        <v>221.97999999999996</v>
      </c>
      <c r="M37" s="233">
        <f>SUM(M39,M41,M43)</f>
        <v>152.89999999999998</v>
      </c>
      <c r="N37" s="233">
        <f>SUM(N39,N41,N43)</f>
        <v>69.08</v>
      </c>
      <c r="O37" s="233">
        <f t="shared" si="137"/>
        <v>4437.7099999999991</v>
      </c>
      <c r="P37" s="233">
        <f t="shared" si="138"/>
        <v>554.07000000000016</v>
      </c>
      <c r="Q37" s="233">
        <f t="shared" si="138"/>
        <v>3883.639999999999</v>
      </c>
      <c r="R37" s="233">
        <f t="shared" si="139"/>
        <v>0</v>
      </c>
      <c r="S37" s="233">
        <f>SUM(S39,S41,S43)</f>
        <v>0</v>
      </c>
      <c r="T37" s="233">
        <f>SUM(T39,T41,T43)</f>
        <v>0</v>
      </c>
      <c r="U37" s="233">
        <f t="shared" si="140"/>
        <v>378.21000000000015</v>
      </c>
      <c r="V37" s="233">
        <f>SUM(V39,V41,V43)</f>
        <v>109.27000000000001</v>
      </c>
      <c r="W37" s="233">
        <f>SUM(W39,W41,W43)</f>
        <v>268.94000000000011</v>
      </c>
      <c r="X37" s="233">
        <f t="shared" si="141"/>
        <v>4059.4999999999991</v>
      </c>
      <c r="Y37" s="233">
        <f>SUM(Y39,Y41,Y43)</f>
        <v>444.80000000000013</v>
      </c>
      <c r="Z37" s="233">
        <f>SUM(Z39,Z41,Z43)</f>
        <v>3614.6999999999989</v>
      </c>
      <c r="AA37" s="233">
        <f t="shared" si="142"/>
        <v>481.04999999999984</v>
      </c>
      <c r="AB37" s="233">
        <f t="shared" ref="AB37:AD38" si="144">SUM(AB39,AB41,AB43)</f>
        <v>379.2299999999999</v>
      </c>
      <c r="AC37" s="233">
        <f t="shared" si="144"/>
        <v>101.81999999999996</v>
      </c>
      <c r="AD37" s="233">
        <f>SUM(AD39,AD41,AD43)</f>
        <v>0</v>
      </c>
      <c r="AE37" s="11"/>
    </row>
    <row r="38" spans="2:31" ht="17.25" customHeight="1" x14ac:dyDescent="0.15">
      <c r="B38" s="18" t="s">
        <v>16</v>
      </c>
      <c r="C38" s="36"/>
      <c r="D38" s="16" t="s">
        <v>14</v>
      </c>
      <c r="E38" s="233">
        <f t="shared" si="132"/>
        <v>4036.0809999999979</v>
      </c>
      <c r="F38" s="233">
        <f t="shared" si="143"/>
        <v>3386.9739999999974</v>
      </c>
      <c r="G38" s="233">
        <f t="shared" si="133"/>
        <v>3358.6449999999973</v>
      </c>
      <c r="H38" s="233">
        <f t="shared" si="134"/>
        <v>28.328999999999994</v>
      </c>
      <c r="I38" s="233">
        <f t="shared" si="135"/>
        <v>3365.9799999999973</v>
      </c>
      <c r="J38" s="233">
        <f>SUM(J40,J42,J44)</f>
        <v>3344.6429999999973</v>
      </c>
      <c r="K38" s="233">
        <f>SUM(K40,K42,K44)</f>
        <v>21.336999999999993</v>
      </c>
      <c r="L38" s="233">
        <f t="shared" si="136"/>
        <v>20.993999999999996</v>
      </c>
      <c r="M38" s="233">
        <f>SUM(M40,M42,M44)</f>
        <v>14.001999999999997</v>
      </c>
      <c r="N38" s="233">
        <f>SUM(N40,N42,N44)</f>
        <v>6.9919999999999991</v>
      </c>
      <c r="O38" s="233">
        <f t="shared" si="137"/>
        <v>649.10700000000054</v>
      </c>
      <c r="P38" s="233">
        <f t="shared" si="138"/>
        <v>127.29299999999999</v>
      </c>
      <c r="Q38" s="233">
        <f t="shared" si="138"/>
        <v>521.81400000000053</v>
      </c>
      <c r="R38" s="233">
        <f t="shared" si="139"/>
        <v>0</v>
      </c>
      <c r="S38" s="233">
        <f>SUM(S40,S42,S44)</f>
        <v>0</v>
      </c>
      <c r="T38" s="233">
        <f>SUM(T40,T42,T44)</f>
        <v>0</v>
      </c>
      <c r="U38" s="233">
        <f t="shared" si="140"/>
        <v>46.199000000000005</v>
      </c>
      <c r="V38" s="233">
        <f>SUM(V40,V42,V44)</f>
        <v>18.914000000000001</v>
      </c>
      <c r="W38" s="233">
        <f>SUM(W40,W42,W44)</f>
        <v>27.285000000000004</v>
      </c>
      <c r="X38" s="233">
        <f t="shared" si="141"/>
        <v>602.90800000000047</v>
      </c>
      <c r="Y38" s="233">
        <f>SUM(Y40,Y42,Y44)</f>
        <v>108.37899999999999</v>
      </c>
      <c r="Z38" s="233">
        <f>SUM(Z40,Z42,Z44)</f>
        <v>494.52900000000051</v>
      </c>
      <c r="AA38" s="233">
        <f t="shared" si="142"/>
        <v>0</v>
      </c>
      <c r="AB38" s="233">
        <f t="shared" si="144"/>
        <v>0</v>
      </c>
      <c r="AC38" s="233">
        <f t="shared" si="144"/>
        <v>0</v>
      </c>
      <c r="AD38" s="233">
        <f t="shared" si="144"/>
        <v>0</v>
      </c>
      <c r="AE38" s="11"/>
    </row>
    <row r="39" spans="2:31" ht="17.25" customHeight="1" x14ac:dyDescent="0.15">
      <c r="B39" s="18"/>
      <c r="C39" s="4" t="s">
        <v>17</v>
      </c>
      <c r="D39" s="16" t="s">
        <v>13</v>
      </c>
      <c r="E39" s="233">
        <f t="shared" si="132"/>
        <v>7180.0600000000159</v>
      </c>
      <c r="F39" s="233">
        <f t="shared" si="143"/>
        <v>6630.7900000000154</v>
      </c>
      <c r="G39" s="233">
        <f>J39+M39</f>
        <v>6617.270000000015</v>
      </c>
      <c r="H39" s="233">
        <f t="shared" si="134"/>
        <v>13.52</v>
      </c>
      <c r="I39" s="233">
        <f t="shared" si="135"/>
        <v>6618.5100000000148</v>
      </c>
      <c r="J39" s="233">
        <f>J67+J95</f>
        <v>6613.2800000000152</v>
      </c>
      <c r="K39" s="233">
        <f>K67+K95</f>
        <v>5.2299999999999995</v>
      </c>
      <c r="L39" s="233">
        <f t="shared" si="136"/>
        <v>12.28</v>
      </c>
      <c r="M39" s="233">
        <f>M67+M95</f>
        <v>3.99</v>
      </c>
      <c r="N39" s="233">
        <f>N67+N95</f>
        <v>8.2899999999999991</v>
      </c>
      <c r="O39" s="233">
        <f t="shared" si="137"/>
        <v>490.96000000000015</v>
      </c>
      <c r="P39" s="233">
        <f t="shared" si="138"/>
        <v>78.930000000000007</v>
      </c>
      <c r="Q39" s="233">
        <f t="shared" si="138"/>
        <v>412.03000000000014</v>
      </c>
      <c r="R39" s="233">
        <f t="shared" si="139"/>
        <v>0</v>
      </c>
      <c r="S39" s="233">
        <f>S67+S95</f>
        <v>0</v>
      </c>
      <c r="T39" s="233">
        <f>T67+T95</f>
        <v>0</v>
      </c>
      <c r="U39" s="233">
        <f t="shared" si="140"/>
        <v>13.89</v>
      </c>
      <c r="V39" s="233">
        <f>V67+V95</f>
        <v>12.97</v>
      </c>
      <c r="W39" s="233">
        <f>W67+W95</f>
        <v>0.91999999999999993</v>
      </c>
      <c r="X39" s="233">
        <f t="shared" si="141"/>
        <v>477.07000000000016</v>
      </c>
      <c r="Y39" s="233">
        <f>Y67+Y95</f>
        <v>65.960000000000008</v>
      </c>
      <c r="Z39" s="233">
        <f>Z67+Z95</f>
        <v>411.11000000000013</v>
      </c>
      <c r="AA39" s="233">
        <f t="shared" si="142"/>
        <v>58.309999999999995</v>
      </c>
      <c r="AB39" s="233">
        <f>AB67+AB95</f>
        <v>16.11</v>
      </c>
      <c r="AC39" s="233">
        <f>AC67+AC95</f>
        <v>42.199999999999996</v>
      </c>
      <c r="AD39" s="233">
        <f>AD67+AD95</f>
        <v>0</v>
      </c>
      <c r="AE39" s="11"/>
    </row>
    <row r="40" spans="2:31" ht="17.25" customHeight="1" x14ac:dyDescent="0.15">
      <c r="B40" s="18" t="s">
        <v>18</v>
      </c>
      <c r="C40" s="36"/>
      <c r="D40" s="16" t="s">
        <v>14</v>
      </c>
      <c r="E40" s="233">
        <f t="shared" si="132"/>
        <v>1760.1179999999983</v>
      </c>
      <c r="F40" s="233">
        <f t="shared" si="143"/>
        <v>1688.2059999999983</v>
      </c>
      <c r="G40" s="233">
        <f t="shared" si="133"/>
        <v>1686.7119999999984</v>
      </c>
      <c r="H40" s="233">
        <f t="shared" si="134"/>
        <v>1.494</v>
      </c>
      <c r="I40" s="233">
        <f t="shared" si="135"/>
        <v>1687.2269999999983</v>
      </c>
      <c r="J40" s="233">
        <f t="shared" ref="J40:K40" si="145">J68+J96</f>
        <v>1686.5789999999984</v>
      </c>
      <c r="K40" s="233">
        <f t="shared" si="145"/>
        <v>0.64800000000000002</v>
      </c>
      <c r="L40" s="233">
        <f t="shared" si="136"/>
        <v>0.97899999999999998</v>
      </c>
      <c r="M40" s="233">
        <f t="shared" ref="M40:N40" si="146">M68+M96</f>
        <v>0.13300000000000001</v>
      </c>
      <c r="N40" s="233">
        <f t="shared" si="146"/>
        <v>0.84599999999999997</v>
      </c>
      <c r="O40" s="233">
        <f t="shared" si="137"/>
        <v>71.91200000000002</v>
      </c>
      <c r="P40" s="233">
        <f t="shared" si="138"/>
        <v>17.288999999999998</v>
      </c>
      <c r="Q40" s="233">
        <f t="shared" si="138"/>
        <v>54.623000000000026</v>
      </c>
      <c r="R40" s="233">
        <f t="shared" si="139"/>
        <v>0</v>
      </c>
      <c r="S40" s="233">
        <f t="shared" ref="S40:T40" si="147">S68+S96</f>
        <v>0</v>
      </c>
      <c r="T40" s="233">
        <f t="shared" si="147"/>
        <v>0</v>
      </c>
      <c r="U40" s="233">
        <f t="shared" si="140"/>
        <v>2.1829999999999998</v>
      </c>
      <c r="V40" s="233">
        <f t="shared" ref="V40:W40" si="148">V68+V96</f>
        <v>2.0839999999999996</v>
      </c>
      <c r="W40" s="233">
        <f t="shared" si="148"/>
        <v>9.8999999999999991E-2</v>
      </c>
      <c r="X40" s="233">
        <f t="shared" si="141"/>
        <v>69.729000000000028</v>
      </c>
      <c r="Y40" s="233">
        <f t="shared" ref="Y40:Z40" si="149">Y68+Y96</f>
        <v>15.204999999999998</v>
      </c>
      <c r="Z40" s="233">
        <f t="shared" si="149"/>
        <v>54.524000000000029</v>
      </c>
      <c r="AA40" s="233">
        <f t="shared" si="142"/>
        <v>0</v>
      </c>
      <c r="AB40" s="233">
        <f t="shared" ref="AB40:AC40" si="150">AB68+AB96</f>
        <v>0</v>
      </c>
      <c r="AC40" s="233">
        <f t="shared" si="150"/>
        <v>0</v>
      </c>
      <c r="AD40" s="233">
        <f t="shared" ref="AD40" si="151">AD68+AD96</f>
        <v>0</v>
      </c>
      <c r="AE40" s="11"/>
    </row>
    <row r="41" spans="2:31" ht="17.25" customHeight="1" x14ac:dyDescent="0.15">
      <c r="B41" s="18"/>
      <c r="C41" s="4" t="s">
        <v>19</v>
      </c>
      <c r="D41" s="16" t="s">
        <v>13</v>
      </c>
      <c r="E41" s="233">
        <f t="shared" si="132"/>
        <v>6336.9199999999992</v>
      </c>
      <c r="F41" s="233">
        <f t="shared" si="143"/>
        <v>3765.83</v>
      </c>
      <c r="G41" s="233">
        <f t="shared" si="133"/>
        <v>3567</v>
      </c>
      <c r="H41" s="233">
        <f t="shared" si="134"/>
        <v>198.83</v>
      </c>
      <c r="I41" s="233">
        <f t="shared" si="135"/>
        <v>3649.04</v>
      </c>
      <c r="J41" s="233">
        <f t="shared" ref="J41:K41" si="152">J69+J97</f>
        <v>3464.59</v>
      </c>
      <c r="K41" s="233">
        <f t="shared" si="152"/>
        <v>184.45000000000002</v>
      </c>
      <c r="L41" s="233">
        <f t="shared" si="136"/>
        <v>116.78999999999999</v>
      </c>
      <c r="M41" s="233">
        <f t="shared" ref="M41:N41" si="153">M69+M97</f>
        <v>102.41</v>
      </c>
      <c r="N41" s="233">
        <f t="shared" si="153"/>
        <v>14.380000000000003</v>
      </c>
      <c r="O41" s="233">
        <f t="shared" si="137"/>
        <v>2430.2099999999991</v>
      </c>
      <c r="P41" s="233">
        <f t="shared" si="138"/>
        <v>390.14000000000016</v>
      </c>
      <c r="Q41" s="233">
        <f t="shared" si="138"/>
        <v>2040.069999999999</v>
      </c>
      <c r="R41" s="233">
        <f t="shared" si="139"/>
        <v>0</v>
      </c>
      <c r="S41" s="233">
        <f t="shared" ref="S41:T41" si="154">S69+S97</f>
        <v>0</v>
      </c>
      <c r="T41" s="233">
        <f t="shared" si="154"/>
        <v>0</v>
      </c>
      <c r="U41" s="233">
        <f t="shared" si="140"/>
        <v>133.01</v>
      </c>
      <c r="V41" s="233">
        <f t="shared" ref="V41:W41" si="155">V69+V97</f>
        <v>64.73</v>
      </c>
      <c r="W41" s="233">
        <f t="shared" si="155"/>
        <v>68.28</v>
      </c>
      <c r="X41" s="233">
        <f t="shared" si="141"/>
        <v>2297.1999999999994</v>
      </c>
      <c r="Y41" s="233">
        <f t="shared" ref="Y41:Z41" si="156">Y69+Y97</f>
        <v>325.41000000000014</v>
      </c>
      <c r="Z41" s="233">
        <f t="shared" si="156"/>
        <v>1971.7899999999991</v>
      </c>
      <c r="AA41" s="233">
        <f t="shared" si="142"/>
        <v>140.88</v>
      </c>
      <c r="AB41" s="233">
        <f t="shared" ref="AB41:AC41" si="157">AB69+AB97</f>
        <v>99.410000000000011</v>
      </c>
      <c r="AC41" s="233">
        <f t="shared" si="157"/>
        <v>41.46999999999997</v>
      </c>
      <c r="AD41" s="233">
        <f t="shared" ref="AD41" si="158">AD69+AD97</f>
        <v>0</v>
      </c>
      <c r="AE41" s="11"/>
    </row>
    <row r="42" spans="2:31" ht="17.25" customHeight="1" x14ac:dyDescent="0.15">
      <c r="B42" s="18" t="s">
        <v>20</v>
      </c>
      <c r="C42" s="36" t="s">
        <v>21</v>
      </c>
      <c r="D42" s="16" t="s">
        <v>14</v>
      </c>
      <c r="E42" s="233">
        <f t="shared" si="132"/>
        <v>1400.2959999999994</v>
      </c>
      <c r="F42" s="233">
        <f t="shared" si="143"/>
        <v>1031.0279999999991</v>
      </c>
      <c r="G42" s="233">
        <f t="shared" si="133"/>
        <v>1011.1739999999991</v>
      </c>
      <c r="H42" s="233">
        <f t="shared" si="134"/>
        <v>19.853999999999992</v>
      </c>
      <c r="I42" s="233">
        <f t="shared" si="135"/>
        <v>1018.0929999999991</v>
      </c>
      <c r="J42" s="233">
        <f t="shared" ref="J42:K42" si="159">J70+J98</f>
        <v>999.65499999999906</v>
      </c>
      <c r="K42" s="233">
        <f t="shared" si="159"/>
        <v>18.437999999999992</v>
      </c>
      <c r="L42" s="233">
        <f t="shared" si="136"/>
        <v>12.934999999999999</v>
      </c>
      <c r="M42" s="233">
        <f t="shared" ref="M42:N42" si="160">M70+M98</f>
        <v>11.518999999999998</v>
      </c>
      <c r="N42" s="233">
        <f t="shared" si="160"/>
        <v>1.4159999999999999</v>
      </c>
      <c r="O42" s="233">
        <f t="shared" si="137"/>
        <v>369.26800000000037</v>
      </c>
      <c r="P42" s="233">
        <f t="shared" si="138"/>
        <v>91.883999999999986</v>
      </c>
      <c r="Q42" s="233">
        <f t="shared" si="138"/>
        <v>277.38400000000036</v>
      </c>
      <c r="R42" s="233">
        <f t="shared" si="139"/>
        <v>0</v>
      </c>
      <c r="S42" s="233">
        <f t="shared" ref="S42:T42" si="161">S70+S98</f>
        <v>0</v>
      </c>
      <c r="T42" s="233">
        <f t="shared" si="161"/>
        <v>0</v>
      </c>
      <c r="U42" s="233">
        <f t="shared" si="140"/>
        <v>18.352</v>
      </c>
      <c r="V42" s="233">
        <f t="shared" ref="V42:W42" si="162">V70+V98</f>
        <v>11.455</v>
      </c>
      <c r="W42" s="233">
        <f t="shared" si="162"/>
        <v>6.8970000000000002</v>
      </c>
      <c r="X42" s="233">
        <f t="shared" si="141"/>
        <v>350.91600000000034</v>
      </c>
      <c r="Y42" s="233">
        <f t="shared" ref="Y42:Z42" si="163">Y70+Y98</f>
        <v>80.428999999999988</v>
      </c>
      <c r="Z42" s="233">
        <f t="shared" si="163"/>
        <v>270.48700000000036</v>
      </c>
      <c r="AA42" s="233">
        <f t="shared" si="142"/>
        <v>0</v>
      </c>
      <c r="AB42" s="233">
        <f t="shared" ref="AB42:AC42" si="164">AB70+AB98</f>
        <v>0</v>
      </c>
      <c r="AC42" s="233">
        <f t="shared" si="164"/>
        <v>0</v>
      </c>
      <c r="AD42" s="233">
        <f t="shared" ref="AD42" si="165">AD70+AD98</f>
        <v>0</v>
      </c>
      <c r="AE42" s="11"/>
    </row>
    <row r="43" spans="2:31" ht="17.25" customHeight="1" x14ac:dyDescent="0.15">
      <c r="B43" s="18"/>
      <c r="C43" s="4" t="s">
        <v>22</v>
      </c>
      <c r="D43" s="16" t="s">
        <v>13</v>
      </c>
      <c r="E43" s="233">
        <f t="shared" si="132"/>
        <v>4214.07</v>
      </c>
      <c r="F43" s="233">
        <f t="shared" si="143"/>
        <v>2415.6700000000005</v>
      </c>
      <c r="G43" s="233">
        <f t="shared" si="133"/>
        <v>2334.8700000000003</v>
      </c>
      <c r="H43" s="233">
        <f t="shared" si="134"/>
        <v>80.799999999999983</v>
      </c>
      <c r="I43" s="233">
        <f t="shared" si="135"/>
        <v>2322.7600000000002</v>
      </c>
      <c r="J43" s="233">
        <f t="shared" ref="J43:K43" si="166">J71+J99</f>
        <v>2288.3700000000003</v>
      </c>
      <c r="K43" s="233">
        <f t="shared" si="166"/>
        <v>34.389999999999993</v>
      </c>
      <c r="L43" s="233">
        <f t="shared" si="136"/>
        <v>92.909999999999982</v>
      </c>
      <c r="M43" s="233">
        <f t="shared" ref="M43:N43" si="167">M71+M99</f>
        <v>46.499999999999986</v>
      </c>
      <c r="N43" s="233">
        <f t="shared" si="167"/>
        <v>46.41</v>
      </c>
      <c r="O43" s="233">
        <f t="shared" si="137"/>
        <v>1516.5399999999995</v>
      </c>
      <c r="P43" s="233">
        <f t="shared" si="138"/>
        <v>85</v>
      </c>
      <c r="Q43" s="233">
        <f t="shared" si="138"/>
        <v>1431.5399999999995</v>
      </c>
      <c r="R43" s="233">
        <f t="shared" si="139"/>
        <v>0</v>
      </c>
      <c r="S43" s="233">
        <f t="shared" ref="S43:T43" si="168">S71+S99</f>
        <v>0</v>
      </c>
      <c r="T43" s="233">
        <f t="shared" si="168"/>
        <v>0</v>
      </c>
      <c r="U43" s="233">
        <f t="shared" si="140"/>
        <v>231.31000000000009</v>
      </c>
      <c r="V43" s="233">
        <f t="shared" ref="V43:W43" si="169">V71+V99</f>
        <v>31.57</v>
      </c>
      <c r="W43" s="233">
        <f t="shared" si="169"/>
        <v>199.74000000000009</v>
      </c>
      <c r="X43" s="233">
        <f t="shared" si="141"/>
        <v>1285.2299999999996</v>
      </c>
      <c r="Y43" s="233">
        <f t="shared" ref="Y43:Z43" si="170">Y71+Y99</f>
        <v>53.430000000000007</v>
      </c>
      <c r="Z43" s="233">
        <f t="shared" si="170"/>
        <v>1231.7999999999995</v>
      </c>
      <c r="AA43" s="233">
        <f t="shared" si="142"/>
        <v>281.8599999999999</v>
      </c>
      <c r="AB43" s="233">
        <f t="shared" ref="AB43:AC43" si="171">AB71+AB99</f>
        <v>263.70999999999992</v>
      </c>
      <c r="AC43" s="233">
        <f t="shared" si="171"/>
        <v>18.149999999999999</v>
      </c>
      <c r="AD43" s="233">
        <f t="shared" ref="AD43" si="172">AD71+AD99</f>
        <v>0</v>
      </c>
      <c r="AE43" s="11"/>
    </row>
    <row r="44" spans="2:31" ht="17.25" customHeight="1" x14ac:dyDescent="0.15">
      <c r="B44" s="18"/>
      <c r="C44" s="36" t="s">
        <v>21</v>
      </c>
      <c r="D44" s="16" t="s">
        <v>14</v>
      </c>
      <c r="E44" s="233">
        <f t="shared" si="132"/>
        <v>875.66699999999969</v>
      </c>
      <c r="F44" s="233">
        <f t="shared" si="143"/>
        <v>667.73999999999955</v>
      </c>
      <c r="G44" s="233">
        <f t="shared" si="133"/>
        <v>660.75899999999956</v>
      </c>
      <c r="H44" s="233">
        <f t="shared" si="134"/>
        <v>6.9809999999999999</v>
      </c>
      <c r="I44" s="233">
        <f t="shared" si="135"/>
        <v>660.65999999999951</v>
      </c>
      <c r="J44" s="233">
        <f t="shared" ref="J44:K44" si="173">J72+J100</f>
        <v>658.40899999999954</v>
      </c>
      <c r="K44" s="233">
        <f t="shared" si="173"/>
        <v>2.2510000000000003</v>
      </c>
      <c r="L44" s="233">
        <f t="shared" si="136"/>
        <v>7.08</v>
      </c>
      <c r="M44" s="233">
        <f t="shared" ref="M44:N44" si="174">M72+M100</f>
        <v>2.35</v>
      </c>
      <c r="N44" s="233">
        <f t="shared" si="174"/>
        <v>4.7299999999999995</v>
      </c>
      <c r="O44" s="233">
        <f t="shared" si="137"/>
        <v>207.92700000000011</v>
      </c>
      <c r="P44" s="233">
        <f t="shared" si="138"/>
        <v>18.12</v>
      </c>
      <c r="Q44" s="233">
        <f t="shared" si="138"/>
        <v>189.8070000000001</v>
      </c>
      <c r="R44" s="233">
        <f t="shared" si="139"/>
        <v>0</v>
      </c>
      <c r="S44" s="233">
        <f t="shared" ref="S44:T44" si="175">S72+S100</f>
        <v>0</v>
      </c>
      <c r="T44" s="233">
        <f t="shared" si="175"/>
        <v>0</v>
      </c>
      <c r="U44" s="233">
        <f t="shared" si="140"/>
        <v>25.664000000000005</v>
      </c>
      <c r="V44" s="233">
        <f t="shared" ref="V44:W44" si="176">V72+V100</f>
        <v>5.375</v>
      </c>
      <c r="W44" s="233">
        <f t="shared" si="176"/>
        <v>20.289000000000005</v>
      </c>
      <c r="X44" s="233">
        <f t="shared" si="141"/>
        <v>182.26300000000009</v>
      </c>
      <c r="Y44" s="233">
        <f t="shared" ref="Y44:Z44" si="177">Y72+Y100</f>
        <v>12.745000000000001</v>
      </c>
      <c r="Z44" s="233">
        <f t="shared" si="177"/>
        <v>169.51800000000009</v>
      </c>
      <c r="AA44" s="233">
        <f t="shared" si="142"/>
        <v>0</v>
      </c>
      <c r="AB44" s="233">
        <f t="shared" ref="AB44:AC44" si="178">AB72+AB100</f>
        <v>0</v>
      </c>
      <c r="AC44" s="233">
        <f t="shared" si="178"/>
        <v>0</v>
      </c>
      <c r="AD44" s="233">
        <f t="shared" ref="AD44" si="179">AD72+AD100</f>
        <v>0</v>
      </c>
      <c r="AE44" s="11"/>
    </row>
    <row r="45" spans="2:31" ht="17.25" customHeight="1" x14ac:dyDescent="0.15">
      <c r="B45" s="17"/>
      <c r="C45" s="4" t="s">
        <v>15</v>
      </c>
      <c r="D45" s="16" t="s">
        <v>13</v>
      </c>
      <c r="E45" s="233">
        <f>F45+O45+AA45+AD45</f>
        <v>91838.960000001753</v>
      </c>
      <c r="F45" s="233">
        <f t="shared" si="143"/>
        <v>52813.620000000941</v>
      </c>
      <c r="G45" s="233">
        <f>J45+M45</f>
        <v>52041.410000000942</v>
      </c>
      <c r="H45" s="233">
        <f t="shared" si="134"/>
        <v>772.21</v>
      </c>
      <c r="I45" s="233">
        <f t="shared" si="135"/>
        <v>52205.460000000938</v>
      </c>
      <c r="J45" s="233">
        <f>SUM(J47,J49,J51,J53)</f>
        <v>51510.180000000939</v>
      </c>
      <c r="K45" s="233">
        <f>SUM(K47,K49,K51,K53)</f>
        <v>695.28</v>
      </c>
      <c r="L45" s="233">
        <f t="shared" si="136"/>
        <v>608.16000000000008</v>
      </c>
      <c r="M45" s="233">
        <f>SUM(M47,M49,M51,M53)</f>
        <v>531.23000000000013</v>
      </c>
      <c r="N45" s="233">
        <f>SUM(N47,N49,N51,N53)</f>
        <v>76.930000000000007</v>
      </c>
      <c r="O45" s="233">
        <f t="shared" si="137"/>
        <v>35352.250000000815</v>
      </c>
      <c r="P45" s="233">
        <f t="shared" si="138"/>
        <v>6336.9699999999521</v>
      </c>
      <c r="Q45" s="233">
        <f t="shared" si="138"/>
        <v>29015.280000000865</v>
      </c>
      <c r="R45" s="233">
        <f t="shared" si="139"/>
        <v>0</v>
      </c>
      <c r="S45" s="233">
        <f>SUM(S47,S49,S51,S53)</f>
        <v>0</v>
      </c>
      <c r="T45" s="233">
        <f>SUM(T47,T49,T51,T53)</f>
        <v>0</v>
      </c>
      <c r="U45" s="233">
        <f t="shared" si="140"/>
        <v>1225.7599999999993</v>
      </c>
      <c r="V45" s="233">
        <f>SUM(V47,V49,V51,V53)</f>
        <v>954.63999999999942</v>
      </c>
      <c r="W45" s="233">
        <f>SUM(W47,W49,W51,W53)</f>
        <v>271.12</v>
      </c>
      <c r="X45" s="233">
        <f t="shared" si="141"/>
        <v>34126.49000000082</v>
      </c>
      <c r="Y45" s="233">
        <f>SUM(Y47,Y49,Y51,Y53)</f>
        <v>5382.3299999999526</v>
      </c>
      <c r="Z45" s="233">
        <f>SUM(Z47,Z49,Z51,Z53)</f>
        <v>28744.160000000866</v>
      </c>
      <c r="AA45" s="233">
        <f t="shared" si="142"/>
        <v>3672.9799999999905</v>
      </c>
      <c r="AB45" s="233">
        <f t="shared" ref="AB45:AD46" si="180">SUM(AB47,AB49,AB51,AB53)</f>
        <v>2963.9799999999914</v>
      </c>
      <c r="AC45" s="233">
        <f t="shared" si="180"/>
        <v>708.99999999999909</v>
      </c>
      <c r="AD45" s="233">
        <f t="shared" si="180"/>
        <v>0.11</v>
      </c>
      <c r="AE45" s="11"/>
    </row>
    <row r="46" spans="2:31" ht="17.25" customHeight="1" x14ac:dyDescent="0.15">
      <c r="B46" s="18"/>
      <c r="C46" s="36"/>
      <c r="D46" s="16" t="s">
        <v>14</v>
      </c>
      <c r="E46" s="233">
        <f t="shared" si="132"/>
        <v>20456.165999999648</v>
      </c>
      <c r="F46" s="233">
        <f t="shared" si="143"/>
        <v>15229.044999999749</v>
      </c>
      <c r="G46" s="233">
        <f t="shared" si="133"/>
        <v>15168.041999999748</v>
      </c>
      <c r="H46" s="233">
        <f t="shared" si="134"/>
        <v>61.002999999999993</v>
      </c>
      <c r="I46" s="233">
        <f t="shared" si="135"/>
        <v>15132.163999999748</v>
      </c>
      <c r="J46" s="233">
        <f>SUM(J48,J50,J52,J54)</f>
        <v>15077.694999999749</v>
      </c>
      <c r="K46" s="233">
        <f>SUM(K48,K50,K52,K54)</f>
        <v>54.468999999999994</v>
      </c>
      <c r="L46" s="233">
        <f t="shared" si="136"/>
        <v>96.881</v>
      </c>
      <c r="M46" s="233">
        <f>SUM(M48,M50,M52,M54)</f>
        <v>90.347000000000008</v>
      </c>
      <c r="N46" s="233">
        <f>SUM(N48,N50,N52,N54)</f>
        <v>6.5339999999999989</v>
      </c>
      <c r="O46" s="233">
        <f t="shared" si="137"/>
        <v>5227.120999999901</v>
      </c>
      <c r="P46" s="233">
        <f t="shared" si="138"/>
        <v>1467.7819999999972</v>
      </c>
      <c r="Q46" s="233">
        <f t="shared" si="138"/>
        <v>3759.338999999904</v>
      </c>
      <c r="R46" s="233">
        <f t="shared" si="139"/>
        <v>0</v>
      </c>
      <c r="S46" s="233">
        <f>SUM(S48,S50,S52,S54)</f>
        <v>0</v>
      </c>
      <c r="T46" s="233">
        <f>SUM(T48,T50,T52,T54)</f>
        <v>0</v>
      </c>
      <c r="U46" s="233">
        <f t="shared" si="140"/>
        <v>187.76400000000012</v>
      </c>
      <c r="V46" s="233">
        <f>SUM(V48,V50,V52,V54)</f>
        <v>161.78000000000011</v>
      </c>
      <c r="W46" s="233">
        <f>SUM(W48,W50,W52,W54)</f>
        <v>25.983999999999995</v>
      </c>
      <c r="X46" s="233">
        <f t="shared" si="141"/>
        <v>5039.3569999999008</v>
      </c>
      <c r="Y46" s="233">
        <f>SUM(Y48,Y50,Y52,Y54)</f>
        <v>1306.001999999997</v>
      </c>
      <c r="Z46" s="233">
        <f>SUM(Z48,Z50,Z52,Z54)</f>
        <v>3733.3549999999041</v>
      </c>
      <c r="AA46" s="233">
        <f t="shared" si="142"/>
        <v>0</v>
      </c>
      <c r="AB46" s="233">
        <f t="shared" si="180"/>
        <v>0</v>
      </c>
      <c r="AC46" s="233">
        <f t="shared" si="180"/>
        <v>0</v>
      </c>
      <c r="AD46" s="233">
        <f t="shared" si="180"/>
        <v>0</v>
      </c>
      <c r="AE46" s="11"/>
    </row>
    <row r="47" spans="2:31" ht="17.25" customHeight="1" x14ac:dyDescent="0.15">
      <c r="B47" s="18" t="s">
        <v>443</v>
      </c>
      <c r="C47" s="4" t="s">
        <v>440</v>
      </c>
      <c r="D47" s="16" t="s">
        <v>13</v>
      </c>
      <c r="E47" s="233">
        <f t="shared" si="132"/>
        <v>6730.4799999999941</v>
      </c>
      <c r="F47" s="233">
        <f t="shared" si="143"/>
        <v>6415.0399999999945</v>
      </c>
      <c r="G47" s="233">
        <f t="shared" si="133"/>
        <v>6400.8299999999945</v>
      </c>
      <c r="H47" s="233">
        <f t="shared" si="134"/>
        <v>14.209999999999999</v>
      </c>
      <c r="I47" s="233">
        <f t="shared" si="135"/>
        <v>6403.7499999999945</v>
      </c>
      <c r="J47" s="233">
        <f>J75+J103</f>
        <v>6389.5399999999945</v>
      </c>
      <c r="K47" s="233">
        <f>K75+K103</f>
        <v>14.209999999999999</v>
      </c>
      <c r="L47" s="233">
        <f t="shared" si="136"/>
        <v>11.29</v>
      </c>
      <c r="M47" s="233">
        <f>M75+M103</f>
        <v>11.29</v>
      </c>
      <c r="N47" s="233">
        <f>N75+N103</f>
        <v>0</v>
      </c>
      <c r="O47" s="233">
        <f t="shared" si="137"/>
        <v>298.78999999999996</v>
      </c>
      <c r="P47" s="233">
        <f t="shared" si="138"/>
        <v>28.53</v>
      </c>
      <c r="Q47" s="233">
        <f t="shared" si="138"/>
        <v>270.26</v>
      </c>
      <c r="R47" s="233">
        <f t="shared" si="139"/>
        <v>0</v>
      </c>
      <c r="S47" s="233">
        <f>S75+S103</f>
        <v>0</v>
      </c>
      <c r="T47" s="233">
        <f>T75+T103</f>
        <v>0</v>
      </c>
      <c r="U47" s="233">
        <f t="shared" si="140"/>
        <v>2.21</v>
      </c>
      <c r="V47" s="233">
        <f>V75+V103</f>
        <v>0</v>
      </c>
      <c r="W47" s="233">
        <f>W75+W103</f>
        <v>2.21</v>
      </c>
      <c r="X47" s="233">
        <f t="shared" si="141"/>
        <v>296.58000000000004</v>
      </c>
      <c r="Y47" s="233">
        <f>Y75+Y103</f>
        <v>28.53</v>
      </c>
      <c r="Z47" s="233">
        <f>Z75+Z103</f>
        <v>268.05</v>
      </c>
      <c r="AA47" s="233">
        <f t="shared" si="142"/>
        <v>16.649999999999999</v>
      </c>
      <c r="AB47" s="233">
        <f>AB75+AB103</f>
        <v>6.4399999999999995</v>
      </c>
      <c r="AC47" s="233">
        <f>AC75+AC103</f>
        <v>10.210000000000001</v>
      </c>
      <c r="AD47" s="233">
        <f>AD75+AD103</f>
        <v>0</v>
      </c>
      <c r="AE47" s="11"/>
    </row>
    <row r="48" spans="2:31" ht="17.25" customHeight="1" x14ac:dyDescent="0.15">
      <c r="B48" s="18"/>
      <c r="C48" s="36" t="s">
        <v>23</v>
      </c>
      <c r="D48" s="16" t="s">
        <v>14</v>
      </c>
      <c r="E48" s="233">
        <f t="shared" si="132"/>
        <v>1639.2539999999992</v>
      </c>
      <c r="F48" s="233">
        <f t="shared" si="143"/>
        <v>1607.0069999999992</v>
      </c>
      <c r="G48" s="233">
        <f t="shared" si="133"/>
        <v>1606.7869999999991</v>
      </c>
      <c r="H48" s="233">
        <f t="shared" si="134"/>
        <v>0.22</v>
      </c>
      <c r="I48" s="233">
        <f t="shared" si="135"/>
        <v>1605.5079999999991</v>
      </c>
      <c r="J48" s="233">
        <f t="shared" ref="J48:K48" si="181">J76+J104</f>
        <v>1605.2879999999991</v>
      </c>
      <c r="K48" s="233">
        <f t="shared" si="181"/>
        <v>0.22</v>
      </c>
      <c r="L48" s="233">
        <f t="shared" si="136"/>
        <v>1.4990000000000001</v>
      </c>
      <c r="M48" s="233">
        <f t="shared" ref="M48:N48" si="182">M76+M104</f>
        <v>1.4990000000000001</v>
      </c>
      <c r="N48" s="233">
        <f t="shared" si="182"/>
        <v>0</v>
      </c>
      <c r="O48" s="233">
        <f t="shared" si="137"/>
        <v>32.247000000000007</v>
      </c>
      <c r="P48" s="233">
        <f t="shared" si="138"/>
        <v>6.8420000000000005</v>
      </c>
      <c r="Q48" s="233">
        <f t="shared" si="138"/>
        <v>25.405000000000005</v>
      </c>
      <c r="R48" s="233">
        <f t="shared" si="139"/>
        <v>0</v>
      </c>
      <c r="S48" s="233">
        <f t="shared" ref="S48:T48" si="183">S76+S104</f>
        <v>0</v>
      </c>
      <c r="T48" s="233">
        <f t="shared" si="183"/>
        <v>0</v>
      </c>
      <c r="U48" s="233">
        <f t="shared" si="140"/>
        <v>0.22099999999999997</v>
      </c>
      <c r="V48" s="233">
        <f t="shared" ref="V48:W48" si="184">V76+V104</f>
        <v>0</v>
      </c>
      <c r="W48" s="233">
        <f t="shared" si="184"/>
        <v>0.22099999999999997</v>
      </c>
      <c r="X48" s="233">
        <f t="shared" si="141"/>
        <v>32.026000000000003</v>
      </c>
      <c r="Y48" s="233">
        <f t="shared" ref="Y48:Z48" si="185">Y76+Y104</f>
        <v>6.8420000000000005</v>
      </c>
      <c r="Z48" s="233">
        <f t="shared" si="185"/>
        <v>25.184000000000005</v>
      </c>
      <c r="AA48" s="233">
        <f t="shared" si="142"/>
        <v>0</v>
      </c>
      <c r="AB48" s="233">
        <f t="shared" ref="AB48:AC48" si="186">AB76+AB104</f>
        <v>0</v>
      </c>
      <c r="AC48" s="233">
        <f t="shared" si="186"/>
        <v>0</v>
      </c>
      <c r="AD48" s="233">
        <f t="shared" ref="AD48" si="187">AD76+AD104</f>
        <v>0</v>
      </c>
      <c r="AE48" s="11"/>
    </row>
    <row r="49" spans="2:31" ht="17.25" customHeight="1" x14ac:dyDescent="0.15">
      <c r="B49" s="18" t="s">
        <v>444</v>
      </c>
      <c r="C49" s="4" t="s">
        <v>24</v>
      </c>
      <c r="D49" s="16" t="s">
        <v>13</v>
      </c>
      <c r="E49" s="233">
        <f t="shared" si="132"/>
        <v>7087.3899999999794</v>
      </c>
      <c r="F49" s="233">
        <f t="shared" si="143"/>
        <v>3026.2799999999938</v>
      </c>
      <c r="G49" s="233">
        <f t="shared" si="133"/>
        <v>2969.1899999999937</v>
      </c>
      <c r="H49" s="233">
        <f t="shared" si="134"/>
        <v>57.09</v>
      </c>
      <c r="I49" s="233">
        <f t="shared" si="135"/>
        <v>2988.3199999999938</v>
      </c>
      <c r="J49" s="233">
        <f t="shared" ref="J49:K49" si="188">J77+J105</f>
        <v>2933.3999999999937</v>
      </c>
      <c r="K49" s="233">
        <f t="shared" si="188"/>
        <v>54.92</v>
      </c>
      <c r="L49" s="233">
        <f t="shared" si="136"/>
        <v>37.96</v>
      </c>
      <c r="M49" s="233">
        <f>M77+M105</f>
        <v>35.79</v>
      </c>
      <c r="N49" s="233">
        <f t="shared" ref="N49" si="189">N77+N105</f>
        <v>2.17</v>
      </c>
      <c r="O49" s="233">
        <f t="shared" si="137"/>
        <v>3658.1399999999853</v>
      </c>
      <c r="P49" s="233">
        <f t="shared" si="138"/>
        <v>680.87</v>
      </c>
      <c r="Q49" s="233">
        <f t="shared" si="138"/>
        <v>2977.2699999999854</v>
      </c>
      <c r="R49" s="233">
        <f t="shared" si="139"/>
        <v>0</v>
      </c>
      <c r="S49" s="233">
        <f t="shared" ref="S49:T49" si="190">S77+S105</f>
        <v>0</v>
      </c>
      <c r="T49" s="233">
        <f t="shared" si="190"/>
        <v>0</v>
      </c>
      <c r="U49" s="233">
        <f t="shared" si="140"/>
        <v>93.210000000000008</v>
      </c>
      <c r="V49" s="233">
        <f t="shared" ref="V49:W49" si="191">V77+V105</f>
        <v>58.240000000000009</v>
      </c>
      <c r="W49" s="233">
        <f t="shared" si="191"/>
        <v>34.97</v>
      </c>
      <c r="X49" s="233">
        <f t="shared" si="141"/>
        <v>3564.9299999999857</v>
      </c>
      <c r="Y49" s="233">
        <f t="shared" ref="Y49:Z49" si="192">Y77+Y105</f>
        <v>622.63</v>
      </c>
      <c r="Z49" s="233">
        <f t="shared" si="192"/>
        <v>2942.2999999999856</v>
      </c>
      <c r="AA49" s="233">
        <f t="shared" si="142"/>
        <v>402.97000000000037</v>
      </c>
      <c r="AB49" s="233">
        <f t="shared" ref="AB49:AC49" si="193">AB77+AB105</f>
        <v>270.11000000000035</v>
      </c>
      <c r="AC49" s="233">
        <f t="shared" si="193"/>
        <v>132.86000000000001</v>
      </c>
      <c r="AD49" s="233">
        <f t="shared" ref="AD49" si="194">AD77+AD105</f>
        <v>0</v>
      </c>
      <c r="AE49" s="11"/>
    </row>
    <row r="50" spans="2:31" ht="17.25" customHeight="1" x14ac:dyDescent="0.15">
      <c r="B50" s="18"/>
      <c r="C50" s="36" t="s">
        <v>21</v>
      </c>
      <c r="D50" s="16" t="s">
        <v>14</v>
      </c>
      <c r="E50" s="233">
        <f t="shared" si="132"/>
        <v>1441.2909999999977</v>
      </c>
      <c r="F50" s="233">
        <f t="shared" si="143"/>
        <v>883.98699999999883</v>
      </c>
      <c r="G50" s="233">
        <f t="shared" si="133"/>
        <v>879.96799999999882</v>
      </c>
      <c r="H50" s="233">
        <f t="shared" si="134"/>
        <v>4.0189999999999992</v>
      </c>
      <c r="I50" s="233">
        <f t="shared" si="135"/>
        <v>878.35099999999886</v>
      </c>
      <c r="J50" s="233">
        <f t="shared" ref="J50:K50" si="195">J78+J106</f>
        <v>874.46099999999888</v>
      </c>
      <c r="K50" s="233">
        <f t="shared" si="195"/>
        <v>3.8899999999999992</v>
      </c>
      <c r="L50" s="233">
        <f t="shared" si="136"/>
        <v>5.6359999999999957</v>
      </c>
      <c r="M50" s="233">
        <f t="shared" ref="M50:N50" si="196">M78+M106</f>
        <v>5.5069999999999961</v>
      </c>
      <c r="N50" s="233">
        <f t="shared" si="196"/>
        <v>0.129</v>
      </c>
      <c r="O50" s="233">
        <f t="shared" si="137"/>
        <v>557.30399999999884</v>
      </c>
      <c r="P50" s="233">
        <f t="shared" si="138"/>
        <v>160.48800000000043</v>
      </c>
      <c r="Q50" s="233">
        <f t="shared" si="138"/>
        <v>396.81599999999838</v>
      </c>
      <c r="R50" s="233">
        <f t="shared" si="139"/>
        <v>0</v>
      </c>
      <c r="S50" s="233">
        <f t="shared" ref="S50:T50" si="197">S78+S106</f>
        <v>0</v>
      </c>
      <c r="T50" s="233">
        <f t="shared" si="197"/>
        <v>0</v>
      </c>
      <c r="U50" s="233">
        <f t="shared" si="140"/>
        <v>13.164999999999997</v>
      </c>
      <c r="V50" s="233">
        <f t="shared" ref="V50:W50" si="198">V78+V106</f>
        <v>9.6909999999999972</v>
      </c>
      <c r="W50" s="233">
        <f t="shared" si="198"/>
        <v>3.4739999999999998</v>
      </c>
      <c r="X50" s="233">
        <f t="shared" si="141"/>
        <v>544.13899999999876</v>
      </c>
      <c r="Y50" s="233">
        <f t="shared" ref="Y50:Z50" si="199">Y78+Y106</f>
        <v>150.79700000000042</v>
      </c>
      <c r="Z50" s="233">
        <f t="shared" si="199"/>
        <v>393.34199999999839</v>
      </c>
      <c r="AA50" s="233">
        <f t="shared" si="142"/>
        <v>0</v>
      </c>
      <c r="AB50" s="233">
        <f t="shared" ref="AB50:AC50" si="200">AB78+AB106</f>
        <v>0</v>
      </c>
      <c r="AC50" s="233">
        <f t="shared" si="200"/>
        <v>0</v>
      </c>
      <c r="AD50" s="233">
        <f t="shared" ref="AD50" si="201">AD78+AD106</f>
        <v>0</v>
      </c>
      <c r="AE50" s="11"/>
    </row>
    <row r="51" spans="2:31" ht="17.25" customHeight="1" x14ac:dyDescent="0.15">
      <c r="B51" s="18" t="s">
        <v>20</v>
      </c>
      <c r="C51" s="4" t="s">
        <v>25</v>
      </c>
      <c r="D51" s="16" t="s">
        <v>13</v>
      </c>
      <c r="E51" s="233">
        <f t="shared" si="132"/>
        <v>2990.1599999999971</v>
      </c>
      <c r="F51" s="233">
        <f t="shared" si="143"/>
        <v>1090.5400000000006</v>
      </c>
      <c r="G51" s="233">
        <f t="shared" si="133"/>
        <v>1064.8900000000006</v>
      </c>
      <c r="H51" s="233">
        <f t="shared" si="134"/>
        <v>25.650000000000002</v>
      </c>
      <c r="I51" s="233">
        <f t="shared" si="135"/>
        <v>1017.2100000000005</v>
      </c>
      <c r="J51" s="233">
        <f t="shared" ref="J51:K51" si="202">J79+J107</f>
        <v>1011.2500000000005</v>
      </c>
      <c r="K51" s="233">
        <f t="shared" si="202"/>
        <v>5.96</v>
      </c>
      <c r="L51" s="233">
        <f t="shared" si="136"/>
        <v>73.330000000000013</v>
      </c>
      <c r="M51" s="233">
        <f t="shared" ref="M51:N51" si="203">M79+M107</f>
        <v>53.640000000000015</v>
      </c>
      <c r="N51" s="233">
        <f t="shared" si="203"/>
        <v>19.690000000000001</v>
      </c>
      <c r="O51" s="233">
        <f t="shared" si="137"/>
        <v>1694.9699999999964</v>
      </c>
      <c r="P51" s="233">
        <f t="shared" si="138"/>
        <v>190.43</v>
      </c>
      <c r="Q51" s="233">
        <f t="shared" si="138"/>
        <v>1504.5399999999963</v>
      </c>
      <c r="R51" s="233">
        <f t="shared" si="139"/>
        <v>0</v>
      </c>
      <c r="S51" s="233">
        <f t="shared" ref="S51:T51" si="204">S79+S107</f>
        <v>0</v>
      </c>
      <c r="T51" s="233">
        <f t="shared" si="204"/>
        <v>0</v>
      </c>
      <c r="U51" s="233">
        <f t="shared" si="140"/>
        <v>41.599999999999987</v>
      </c>
      <c r="V51" s="233">
        <f t="shared" ref="V51:W51" si="205">V79+V107</f>
        <v>40.709999999999987</v>
      </c>
      <c r="W51" s="233">
        <f t="shared" si="205"/>
        <v>0.8899999999999999</v>
      </c>
      <c r="X51" s="233">
        <f t="shared" si="141"/>
        <v>1653.3699999999963</v>
      </c>
      <c r="Y51" s="233">
        <f t="shared" ref="Y51:Z51" si="206">Y79+Y107</f>
        <v>149.72000000000003</v>
      </c>
      <c r="Z51" s="233">
        <f t="shared" si="206"/>
        <v>1503.6499999999962</v>
      </c>
      <c r="AA51" s="233">
        <f t="shared" si="142"/>
        <v>204.65000000000003</v>
      </c>
      <c r="AB51" s="233">
        <f t="shared" ref="AB51:AC51" si="207">AB79+AB107</f>
        <v>157.52000000000001</v>
      </c>
      <c r="AC51" s="233">
        <f t="shared" si="207"/>
        <v>47.13000000000001</v>
      </c>
      <c r="AD51" s="233">
        <f t="shared" ref="AD51" si="208">AD79+AD107</f>
        <v>0</v>
      </c>
      <c r="AE51" s="11"/>
    </row>
    <row r="52" spans="2:31" ht="17.25" customHeight="1" x14ac:dyDescent="0.15">
      <c r="B52" s="18"/>
      <c r="C52" s="36" t="s">
        <v>26</v>
      </c>
      <c r="D52" s="16" t="s">
        <v>14</v>
      </c>
      <c r="E52" s="233">
        <f t="shared" si="132"/>
        <v>537.88300000000049</v>
      </c>
      <c r="F52" s="233">
        <f t="shared" si="143"/>
        <v>292.14600000000019</v>
      </c>
      <c r="G52" s="233">
        <f t="shared" si="133"/>
        <v>289.5950000000002</v>
      </c>
      <c r="H52" s="233">
        <f t="shared" si="134"/>
        <v>2.5510000000000002</v>
      </c>
      <c r="I52" s="233">
        <f t="shared" si="135"/>
        <v>283.99900000000019</v>
      </c>
      <c r="J52" s="233">
        <f t="shared" ref="J52:K52" si="209">J80+J108</f>
        <v>283.47300000000018</v>
      </c>
      <c r="K52" s="233">
        <f t="shared" si="209"/>
        <v>0.52600000000000002</v>
      </c>
      <c r="L52" s="233">
        <f t="shared" si="136"/>
        <v>8.1469999999999985</v>
      </c>
      <c r="M52" s="233">
        <f t="shared" ref="M52:N52" si="210">M80+M108</f>
        <v>6.121999999999999</v>
      </c>
      <c r="N52" s="233">
        <f t="shared" si="210"/>
        <v>2.0250000000000004</v>
      </c>
      <c r="O52" s="233">
        <f t="shared" si="137"/>
        <v>245.73700000000028</v>
      </c>
      <c r="P52" s="233">
        <f t="shared" si="138"/>
        <v>41.676999999999992</v>
      </c>
      <c r="Q52" s="233">
        <f t="shared" si="138"/>
        <v>204.06000000000029</v>
      </c>
      <c r="R52" s="233">
        <f t="shared" si="139"/>
        <v>0</v>
      </c>
      <c r="S52" s="233">
        <f t="shared" ref="S52:T52" si="211">S80+S108</f>
        <v>0</v>
      </c>
      <c r="T52" s="233">
        <f t="shared" si="211"/>
        <v>0</v>
      </c>
      <c r="U52" s="233">
        <f t="shared" si="140"/>
        <v>6.7390000000000017</v>
      </c>
      <c r="V52" s="233">
        <f t="shared" ref="V52:W52" si="212">V80+V108</f>
        <v>6.6480000000000015</v>
      </c>
      <c r="W52" s="233">
        <f t="shared" si="212"/>
        <v>9.0999999999999998E-2</v>
      </c>
      <c r="X52" s="233">
        <f t="shared" si="141"/>
        <v>238.99800000000027</v>
      </c>
      <c r="Y52" s="233">
        <f t="shared" ref="Y52:Z52" si="213">Y80+Y108</f>
        <v>35.028999999999989</v>
      </c>
      <c r="Z52" s="233">
        <f t="shared" si="213"/>
        <v>203.96900000000028</v>
      </c>
      <c r="AA52" s="233">
        <f t="shared" si="142"/>
        <v>0</v>
      </c>
      <c r="AB52" s="233">
        <f t="shared" ref="AB52:AC52" si="214">AB80+AB108</f>
        <v>0</v>
      </c>
      <c r="AC52" s="233">
        <f t="shared" si="214"/>
        <v>0</v>
      </c>
      <c r="AD52" s="233">
        <f t="shared" ref="AD52" si="215">AD80+AD108</f>
        <v>0</v>
      </c>
      <c r="AE52" s="11"/>
    </row>
    <row r="53" spans="2:31" ht="17.25" customHeight="1" x14ac:dyDescent="0.15">
      <c r="B53" s="18"/>
      <c r="C53" s="4" t="s">
        <v>27</v>
      </c>
      <c r="D53" s="16" t="s">
        <v>13</v>
      </c>
      <c r="E53" s="233">
        <f t="shared" si="132"/>
        <v>75030.930000001783</v>
      </c>
      <c r="F53" s="233">
        <f t="shared" si="143"/>
        <v>42281.760000000955</v>
      </c>
      <c r="G53" s="233">
        <f t="shared" si="133"/>
        <v>41606.500000000953</v>
      </c>
      <c r="H53" s="233">
        <f t="shared" si="134"/>
        <v>675.26</v>
      </c>
      <c r="I53" s="233">
        <f t="shared" si="135"/>
        <v>41796.180000000953</v>
      </c>
      <c r="J53" s="233">
        <f t="shared" ref="J53:K53" si="216">J81+J109</f>
        <v>41175.990000000951</v>
      </c>
      <c r="K53" s="233">
        <f t="shared" si="216"/>
        <v>620.18999999999994</v>
      </c>
      <c r="L53" s="233">
        <f t="shared" si="136"/>
        <v>485.58000000000015</v>
      </c>
      <c r="M53" s="233">
        <f t="shared" ref="M53:N53" si="217">M81+M109</f>
        <v>430.51000000000016</v>
      </c>
      <c r="N53" s="233">
        <f t="shared" si="217"/>
        <v>55.07</v>
      </c>
      <c r="O53" s="233">
        <f t="shared" si="137"/>
        <v>29700.350000000835</v>
      </c>
      <c r="P53" s="233">
        <f t="shared" si="138"/>
        <v>5437.1399999999521</v>
      </c>
      <c r="Q53" s="233">
        <f t="shared" si="138"/>
        <v>24263.210000000883</v>
      </c>
      <c r="R53" s="233">
        <f t="shared" si="139"/>
        <v>0</v>
      </c>
      <c r="S53" s="233">
        <f t="shared" ref="S53:T53" si="218">S81+S109</f>
        <v>0</v>
      </c>
      <c r="T53" s="233">
        <f t="shared" si="218"/>
        <v>0</v>
      </c>
      <c r="U53" s="233">
        <f t="shared" si="140"/>
        <v>1088.7399999999996</v>
      </c>
      <c r="V53" s="233">
        <f t="shared" ref="V53:W53" si="219">V81+V109</f>
        <v>855.68999999999949</v>
      </c>
      <c r="W53" s="233">
        <f t="shared" si="219"/>
        <v>233.05</v>
      </c>
      <c r="X53" s="233">
        <f t="shared" si="141"/>
        <v>28611.610000000837</v>
      </c>
      <c r="Y53" s="233">
        <f t="shared" ref="Y53:Z53" si="220">Y81+Y109</f>
        <v>4581.4499999999525</v>
      </c>
      <c r="Z53" s="233">
        <f t="shared" si="220"/>
        <v>24030.160000000884</v>
      </c>
      <c r="AA53" s="233">
        <f t="shared" si="142"/>
        <v>3048.70999999999</v>
      </c>
      <c r="AB53" s="233">
        <f t="shared" ref="AB53:AC53" si="221">AB81+AB109</f>
        <v>2529.9099999999912</v>
      </c>
      <c r="AC53" s="233">
        <f t="shared" si="221"/>
        <v>518.79999999999905</v>
      </c>
      <c r="AD53" s="233">
        <f t="shared" ref="AD53" si="222">AD81+AD109</f>
        <v>0.11</v>
      </c>
      <c r="AE53" s="11"/>
    </row>
    <row r="54" spans="2:31" ht="17.25" customHeight="1" thickBot="1" x14ac:dyDescent="0.2">
      <c r="B54" s="18"/>
      <c r="C54" s="36" t="s">
        <v>21</v>
      </c>
      <c r="D54" s="16" t="s">
        <v>14</v>
      </c>
      <c r="E54" s="233">
        <f t="shared" si="132"/>
        <v>16837.737999999652</v>
      </c>
      <c r="F54" s="233">
        <f t="shared" si="143"/>
        <v>12445.90499999975</v>
      </c>
      <c r="G54" s="233">
        <f t="shared" si="133"/>
        <v>12391.69199999975</v>
      </c>
      <c r="H54" s="233">
        <f t="shared" si="134"/>
        <v>54.212999999999994</v>
      </c>
      <c r="I54" s="233">
        <f t="shared" si="135"/>
        <v>12364.305999999751</v>
      </c>
      <c r="J54" s="233">
        <f t="shared" ref="J54:K54" si="223">J82+J110</f>
        <v>12314.472999999751</v>
      </c>
      <c r="K54" s="233">
        <f t="shared" si="223"/>
        <v>49.832999999999998</v>
      </c>
      <c r="L54" s="233">
        <f t="shared" si="136"/>
        <v>81.599000000000004</v>
      </c>
      <c r="M54" s="233">
        <f t="shared" ref="M54:N54" si="224">M82+M110</f>
        <v>77.219000000000008</v>
      </c>
      <c r="N54" s="233">
        <f t="shared" si="224"/>
        <v>4.379999999999999</v>
      </c>
      <c r="O54" s="233">
        <f t="shared" si="137"/>
        <v>4391.8329999999014</v>
      </c>
      <c r="P54" s="233">
        <f t="shared" si="138"/>
        <v>1258.7749999999967</v>
      </c>
      <c r="Q54" s="233">
        <f t="shared" si="138"/>
        <v>3133.057999999905</v>
      </c>
      <c r="R54" s="233">
        <f t="shared" si="139"/>
        <v>0</v>
      </c>
      <c r="S54" s="233">
        <f t="shared" ref="S54:T54" si="225">S82+S110</f>
        <v>0</v>
      </c>
      <c r="T54" s="233">
        <f t="shared" si="225"/>
        <v>0</v>
      </c>
      <c r="U54" s="233">
        <f t="shared" si="140"/>
        <v>167.63900000000012</v>
      </c>
      <c r="V54" s="233">
        <f t="shared" ref="V54:W54" si="226">V82+V110</f>
        <v>145.44100000000012</v>
      </c>
      <c r="W54" s="233">
        <f t="shared" si="226"/>
        <v>22.197999999999993</v>
      </c>
      <c r="X54" s="233">
        <f t="shared" si="141"/>
        <v>4224.1939999999013</v>
      </c>
      <c r="Y54" s="233">
        <f t="shared" ref="Y54:Z54" si="227">Y82+Y110</f>
        <v>1113.3339999999966</v>
      </c>
      <c r="Z54" s="233">
        <f t="shared" si="227"/>
        <v>3110.8599999999051</v>
      </c>
      <c r="AA54" s="233">
        <f t="shared" si="142"/>
        <v>0</v>
      </c>
      <c r="AB54" s="233">
        <f t="shared" ref="AB54:AC54" si="228">AB82+AB110</f>
        <v>0</v>
      </c>
      <c r="AC54" s="233">
        <f t="shared" si="228"/>
        <v>0</v>
      </c>
      <c r="AD54" s="233">
        <f t="shared" ref="AD54" si="229">AD82+AD110</f>
        <v>0</v>
      </c>
      <c r="AE54" s="11"/>
    </row>
    <row r="55" spans="2:31" ht="17.25" customHeight="1" x14ac:dyDescent="0.15">
      <c r="B55" s="6" t="s">
        <v>327</v>
      </c>
      <c r="C55" s="6" t="s">
        <v>328</v>
      </c>
      <c r="D55" s="6"/>
      <c r="E55" s="6"/>
      <c r="F55" s="6"/>
      <c r="G55" s="6"/>
      <c r="H55" s="6"/>
      <c r="I55" s="6"/>
      <c r="J55" s="6"/>
      <c r="K55" s="6"/>
      <c r="L55" s="6"/>
      <c r="M55" s="6"/>
      <c r="N55" s="6"/>
      <c r="O55" s="6"/>
      <c r="P55" s="6"/>
      <c r="Q55" s="6"/>
      <c r="R55" s="6"/>
      <c r="S55" s="6"/>
      <c r="T55" s="6"/>
      <c r="U55" s="6"/>
      <c r="V55" s="6"/>
      <c r="W55" s="6"/>
      <c r="X55" s="6"/>
      <c r="Y55" s="6"/>
      <c r="Z55" s="6"/>
      <c r="AA55" s="6"/>
      <c r="AB55" s="6"/>
      <c r="AC55" s="6"/>
      <c r="AD55" s="6"/>
    </row>
    <row r="57" spans="2:31" s="33" customFormat="1" ht="17.25" customHeight="1" x14ac:dyDescent="0.15">
      <c r="B57" s="33" t="s">
        <v>550</v>
      </c>
    </row>
    <row r="58" spans="2:31" ht="17.25" customHeight="1" thickBot="1" x14ac:dyDescent="0.2">
      <c r="C58" s="2"/>
      <c r="D58" s="2"/>
      <c r="E58" s="2"/>
      <c r="F58" s="2"/>
      <c r="G58" s="2"/>
      <c r="H58" s="2"/>
      <c r="I58" s="2"/>
      <c r="J58" s="2"/>
      <c r="K58" s="2"/>
      <c r="L58" s="2"/>
      <c r="M58" s="2"/>
      <c r="N58" s="2"/>
      <c r="O58" s="2"/>
      <c r="P58" s="2"/>
      <c r="Q58" s="2"/>
      <c r="R58" s="2"/>
      <c r="S58" s="2"/>
      <c r="T58" s="2"/>
      <c r="U58" s="2"/>
      <c r="V58" s="2"/>
      <c r="W58" s="2"/>
      <c r="X58" s="2"/>
      <c r="Y58" s="2"/>
      <c r="Z58" s="2"/>
      <c r="AA58" s="2" t="s">
        <v>28</v>
      </c>
      <c r="AB58" s="2"/>
      <c r="AC58" s="2"/>
      <c r="AD58" s="2"/>
    </row>
    <row r="59" spans="2:31" ht="17.25" customHeight="1" x14ac:dyDescent="0.15">
      <c r="B59" s="5"/>
      <c r="C59" s="6"/>
      <c r="D59" s="6"/>
      <c r="E59" s="7"/>
      <c r="F59" s="8" t="s">
        <v>0</v>
      </c>
      <c r="G59" s="9"/>
      <c r="H59" s="9"/>
      <c r="I59" s="9"/>
      <c r="J59" s="9"/>
      <c r="K59" s="9"/>
      <c r="L59" s="9"/>
      <c r="M59" s="9"/>
      <c r="N59" s="9"/>
      <c r="O59" s="9"/>
      <c r="P59" s="9"/>
      <c r="Q59" s="9"/>
      <c r="R59" s="9"/>
      <c r="S59" s="9"/>
      <c r="T59" s="9"/>
      <c r="U59" s="9"/>
      <c r="V59" s="9"/>
      <c r="W59" s="9"/>
      <c r="X59" s="9"/>
      <c r="Y59" s="9"/>
      <c r="Z59" s="9"/>
      <c r="AA59" s="8" t="s">
        <v>208</v>
      </c>
      <c r="AB59" s="9"/>
      <c r="AC59" s="9"/>
      <c r="AD59" s="7"/>
      <c r="AE59" s="11"/>
    </row>
    <row r="60" spans="2:31" ht="17.25" customHeight="1" x14ac:dyDescent="0.15">
      <c r="B60" s="1" t="s">
        <v>1</v>
      </c>
      <c r="C60" s="2"/>
      <c r="D60" s="2"/>
      <c r="E60" s="12" t="s">
        <v>2</v>
      </c>
      <c r="F60" s="13" t="s">
        <v>3</v>
      </c>
      <c r="G60" s="14"/>
      <c r="H60" s="14"/>
      <c r="I60" s="14"/>
      <c r="J60" s="14"/>
      <c r="K60" s="14"/>
      <c r="L60" s="14"/>
      <c r="M60" s="14"/>
      <c r="N60" s="14"/>
      <c r="O60" s="13" t="s">
        <v>4</v>
      </c>
      <c r="P60" s="14"/>
      <c r="Q60" s="14"/>
      <c r="R60" s="14"/>
      <c r="S60" s="14"/>
      <c r="T60" s="14"/>
      <c r="U60" s="14"/>
      <c r="V60" s="14"/>
      <c r="W60" s="14"/>
      <c r="X60" s="14"/>
      <c r="Y60" s="14"/>
      <c r="Z60" s="14"/>
      <c r="AA60" s="16"/>
      <c r="AB60" s="16"/>
      <c r="AC60" s="16"/>
      <c r="AD60" s="12" t="s">
        <v>205</v>
      </c>
      <c r="AE60" s="11"/>
    </row>
    <row r="61" spans="2:31" ht="17.25" customHeight="1" x14ac:dyDescent="0.15">
      <c r="B61" s="1"/>
      <c r="C61" s="2"/>
      <c r="D61" s="2"/>
      <c r="E61" s="12"/>
      <c r="F61" s="13" t="s">
        <v>5</v>
      </c>
      <c r="G61" s="14"/>
      <c r="H61" s="14"/>
      <c r="I61" s="13" t="s">
        <v>6</v>
      </c>
      <c r="J61" s="14"/>
      <c r="K61" s="14"/>
      <c r="L61" s="13" t="s">
        <v>7</v>
      </c>
      <c r="M61" s="14"/>
      <c r="N61" s="14"/>
      <c r="O61" s="13" t="s">
        <v>8</v>
      </c>
      <c r="P61" s="14"/>
      <c r="Q61" s="14"/>
      <c r="R61" s="13" t="s">
        <v>6</v>
      </c>
      <c r="S61" s="14"/>
      <c r="T61" s="14"/>
      <c r="U61" s="13" t="s">
        <v>7</v>
      </c>
      <c r="V61" s="14"/>
      <c r="W61" s="14"/>
      <c r="X61" s="13" t="s">
        <v>9</v>
      </c>
      <c r="Y61" s="14"/>
      <c r="Z61" s="14"/>
      <c r="AA61" s="12" t="s">
        <v>2</v>
      </c>
      <c r="AB61" s="37" t="s">
        <v>206</v>
      </c>
      <c r="AC61" s="37" t="s">
        <v>207</v>
      </c>
      <c r="AD61" s="12"/>
      <c r="AE61" s="11"/>
    </row>
    <row r="62" spans="2:31" ht="17.25" customHeight="1" x14ac:dyDescent="0.15">
      <c r="B62" s="11"/>
      <c r="E62" s="15"/>
      <c r="F62" s="16" t="s">
        <v>2</v>
      </c>
      <c r="G62" s="16" t="s">
        <v>10</v>
      </c>
      <c r="H62" s="16" t="s">
        <v>11</v>
      </c>
      <c r="I62" s="16" t="s">
        <v>2</v>
      </c>
      <c r="J62" s="16" t="s">
        <v>10</v>
      </c>
      <c r="K62" s="16" t="s">
        <v>11</v>
      </c>
      <c r="L62" s="16" t="s">
        <v>2</v>
      </c>
      <c r="M62" s="16" t="s">
        <v>10</v>
      </c>
      <c r="N62" s="16" t="s">
        <v>11</v>
      </c>
      <c r="O62" s="16" t="s">
        <v>2</v>
      </c>
      <c r="P62" s="41" t="s">
        <v>10</v>
      </c>
      <c r="Q62" s="42" t="s">
        <v>11</v>
      </c>
      <c r="R62" s="16" t="s">
        <v>2</v>
      </c>
      <c r="S62" s="16" t="s">
        <v>10</v>
      </c>
      <c r="T62" s="16" t="s">
        <v>11</v>
      </c>
      <c r="U62" s="16" t="s">
        <v>2</v>
      </c>
      <c r="V62" s="16" t="s">
        <v>10</v>
      </c>
      <c r="W62" s="16" t="s">
        <v>11</v>
      </c>
      <c r="X62" s="16" t="s">
        <v>2</v>
      </c>
      <c r="Y62" s="16" t="s">
        <v>10</v>
      </c>
      <c r="Z62" s="16" t="s">
        <v>11</v>
      </c>
      <c r="AA62" s="15"/>
      <c r="AB62" s="15"/>
      <c r="AC62" s="15"/>
      <c r="AD62" s="15"/>
      <c r="AE62" s="11"/>
    </row>
    <row r="63" spans="2:31" ht="17.25" customHeight="1" x14ac:dyDescent="0.15">
      <c r="B63" s="45" t="s">
        <v>12</v>
      </c>
      <c r="C63" s="14"/>
      <c r="D63" s="16" t="s">
        <v>13</v>
      </c>
      <c r="E63" s="233">
        <f>F63+O63+AA63+AD63</f>
        <v>58719.050000000963</v>
      </c>
      <c r="F63" s="233">
        <f>G63+H63</f>
        <v>35617.750000000568</v>
      </c>
      <c r="G63" s="233">
        <f>J63+M63</f>
        <v>34863.730000000571</v>
      </c>
      <c r="H63" s="233">
        <f>K63+N63</f>
        <v>754.02000000000021</v>
      </c>
      <c r="I63" s="233">
        <f>J63+K63</f>
        <v>35280.040000000568</v>
      </c>
      <c r="J63" s="233">
        <f>J65+J73</f>
        <v>34567.220000000569</v>
      </c>
      <c r="K63" s="233">
        <f>K65+K73</f>
        <v>712.82000000000016</v>
      </c>
      <c r="L63" s="233">
        <f>M63+N63</f>
        <v>337.71000000000009</v>
      </c>
      <c r="M63" s="233">
        <f>M65+M73</f>
        <v>296.5100000000001</v>
      </c>
      <c r="N63" s="233">
        <f>N65+N73</f>
        <v>41.20000000000001</v>
      </c>
      <c r="O63" s="233">
        <f>P63+Q63</f>
        <v>21551.440000000399</v>
      </c>
      <c r="P63" s="233">
        <f>S63+V63+Y63</f>
        <v>3881.0499999999843</v>
      </c>
      <c r="Q63" s="233">
        <f>T63+W63+Z63</f>
        <v>17670.390000000414</v>
      </c>
      <c r="R63" s="233">
        <f>S63+T63</f>
        <v>0</v>
      </c>
      <c r="S63" s="233">
        <f>S65+S73</f>
        <v>0</v>
      </c>
      <c r="T63" s="233">
        <f>T65+T73</f>
        <v>0</v>
      </c>
      <c r="U63" s="233">
        <f>V63+W63</f>
        <v>1131.7299999999996</v>
      </c>
      <c r="V63" s="233">
        <f>V65+V73</f>
        <v>902.14999999999952</v>
      </c>
      <c r="W63" s="233">
        <f>W65+W73</f>
        <v>229.57999999999998</v>
      </c>
      <c r="X63" s="233">
        <f>Y63+Z63</f>
        <v>20419.710000000396</v>
      </c>
      <c r="Y63" s="233">
        <f>Y65+Y73</f>
        <v>2978.8999999999846</v>
      </c>
      <c r="Z63" s="233">
        <f>Z65+Z73</f>
        <v>17440.810000000412</v>
      </c>
      <c r="AA63" s="233">
        <f>AB63+AC63</f>
        <v>1549.86</v>
      </c>
      <c r="AB63" s="233">
        <f t="shared" ref="AB63:AD64" si="230">AB65+AB73</f>
        <v>1333.55</v>
      </c>
      <c r="AC63" s="233">
        <f t="shared" si="230"/>
        <v>216.30999999999997</v>
      </c>
      <c r="AD63" s="233">
        <f t="shared" si="230"/>
        <v>0</v>
      </c>
      <c r="AE63" s="11"/>
    </row>
    <row r="64" spans="2:31" ht="17.25" customHeight="1" x14ac:dyDescent="0.15">
      <c r="B64" s="18"/>
      <c r="D64" s="16" t="s">
        <v>14</v>
      </c>
      <c r="E64" s="233">
        <f t="shared" ref="E64:E82" si="231">F64+O64+AA64+AD64</f>
        <v>12684.510999999929</v>
      </c>
      <c r="F64" s="233">
        <f t="shared" ref="F64:F82" si="232">G64+H64</f>
        <v>9569.8859999999713</v>
      </c>
      <c r="G64" s="233">
        <f t="shared" ref="G64" si="233">J64+M64</f>
        <v>9517.3429999999717</v>
      </c>
      <c r="H64" s="233">
        <f t="shared" ref="H64:H82" si="234">K64+N64</f>
        <v>52.543000000000006</v>
      </c>
      <c r="I64" s="233">
        <f t="shared" ref="I64:I82" si="235">J64+K64</f>
        <v>9518.2649999999703</v>
      </c>
      <c r="J64" s="233">
        <f>J66+J74</f>
        <v>9468.7329999999711</v>
      </c>
      <c r="K64" s="233">
        <f>K66+K74</f>
        <v>49.532000000000011</v>
      </c>
      <c r="L64" s="233">
        <f t="shared" ref="L64:L82" si="236">M64+N64</f>
        <v>51.621000000000009</v>
      </c>
      <c r="M64" s="233">
        <f>M66+M74</f>
        <v>48.610000000000007</v>
      </c>
      <c r="N64" s="233">
        <f>N66+N74</f>
        <v>3.0109999999999992</v>
      </c>
      <c r="O64" s="233">
        <f t="shared" ref="O64:O82" si="237">P64+Q64</f>
        <v>3114.6249999999591</v>
      </c>
      <c r="P64" s="233">
        <f t="shared" ref="P64:P82" si="238">S64+V64+Y64</f>
        <v>874.34399999999664</v>
      </c>
      <c r="Q64" s="233">
        <f t="shared" ref="Q64:Q82" si="239">T64+W64+Z64</f>
        <v>2240.2809999999622</v>
      </c>
      <c r="R64" s="233">
        <f t="shared" ref="R64:R82" si="240">S64+T64</f>
        <v>0</v>
      </c>
      <c r="S64" s="233">
        <f>S66+S74</f>
        <v>0</v>
      </c>
      <c r="T64" s="233">
        <f>T66+T74</f>
        <v>0</v>
      </c>
      <c r="U64" s="233">
        <f t="shared" ref="U64:U82" si="241">V64+W64</f>
        <v>174.74600000000009</v>
      </c>
      <c r="V64" s="233">
        <f>V66+V74</f>
        <v>152.39700000000011</v>
      </c>
      <c r="W64" s="233">
        <f>W66+W74</f>
        <v>22.348999999999997</v>
      </c>
      <c r="X64" s="233">
        <f t="shared" ref="X64:X82" si="242">Y64+Z64</f>
        <v>2939.8789999999585</v>
      </c>
      <c r="Y64" s="233">
        <f>Y66+Y74</f>
        <v>721.94699999999648</v>
      </c>
      <c r="Z64" s="233">
        <f>Z66+Z74</f>
        <v>2217.931999999962</v>
      </c>
      <c r="AA64" s="233">
        <f t="shared" ref="AA64:AA82" si="243">AB64+AC64</f>
        <v>0</v>
      </c>
      <c r="AB64" s="233">
        <f t="shared" si="230"/>
        <v>0</v>
      </c>
      <c r="AC64" s="233">
        <f t="shared" si="230"/>
        <v>0</v>
      </c>
      <c r="AD64" s="233">
        <f t="shared" si="230"/>
        <v>0</v>
      </c>
      <c r="AE64" s="11"/>
    </row>
    <row r="65" spans="2:31" ht="17.25" customHeight="1" x14ac:dyDescent="0.15">
      <c r="B65" s="17"/>
      <c r="C65" s="4" t="s">
        <v>15</v>
      </c>
      <c r="D65" s="16" t="s">
        <v>13</v>
      </c>
      <c r="E65" s="233">
        <f t="shared" si="231"/>
        <v>9784.5900000000111</v>
      </c>
      <c r="F65" s="233">
        <f t="shared" si="232"/>
        <v>7607.4200000000128</v>
      </c>
      <c r="G65" s="233">
        <f>J65+M65</f>
        <v>7413.720000000013</v>
      </c>
      <c r="H65" s="233">
        <f t="shared" si="234"/>
        <v>193.70000000000002</v>
      </c>
      <c r="I65" s="233">
        <f t="shared" si="235"/>
        <v>7520.1500000000133</v>
      </c>
      <c r="J65" s="233">
        <f>SUM(J67,J69,J71)</f>
        <v>7337.720000000013</v>
      </c>
      <c r="K65" s="233">
        <f>SUM(K67,K69,K71)</f>
        <v>182.43</v>
      </c>
      <c r="L65" s="233">
        <f t="shared" si="236"/>
        <v>87.269999999999982</v>
      </c>
      <c r="M65" s="233">
        <f>SUM(M67,M69,M71)</f>
        <v>75.999999999999986</v>
      </c>
      <c r="N65" s="233">
        <f>SUM(N67,N69,N71)</f>
        <v>11.270000000000001</v>
      </c>
      <c r="O65" s="233">
        <f t="shared" si="237"/>
        <v>2077.6499999999987</v>
      </c>
      <c r="P65" s="233">
        <f t="shared" si="238"/>
        <v>240.68000000000006</v>
      </c>
      <c r="Q65" s="233">
        <f t="shared" si="239"/>
        <v>1836.9699999999989</v>
      </c>
      <c r="R65" s="233">
        <f t="shared" si="240"/>
        <v>0</v>
      </c>
      <c r="S65" s="233">
        <f>SUM(S67,S69,S71)</f>
        <v>0</v>
      </c>
      <c r="T65" s="233">
        <f>SUM(T67,T69,T71)</f>
        <v>0</v>
      </c>
      <c r="U65" s="233">
        <f t="shared" si="241"/>
        <v>138.10000000000002</v>
      </c>
      <c r="V65" s="233">
        <f>SUM(V67,V69,V71)</f>
        <v>72.010000000000005</v>
      </c>
      <c r="W65" s="233">
        <f>SUM(W67,W69,W71)</f>
        <v>66.09</v>
      </c>
      <c r="X65" s="233">
        <f t="shared" si="242"/>
        <v>1939.549999999999</v>
      </c>
      <c r="Y65" s="233">
        <f>SUM(Y67,Y69,Y71)</f>
        <v>168.67000000000004</v>
      </c>
      <c r="Z65" s="233">
        <f>SUM(Z67,Z69,Z71)</f>
        <v>1770.879999999999</v>
      </c>
      <c r="AA65" s="233">
        <f t="shared" si="243"/>
        <v>99.52</v>
      </c>
      <c r="AB65" s="233">
        <f t="shared" ref="AB65:AD66" si="244">SUM(AB67,AB69,AB71)</f>
        <v>85.42</v>
      </c>
      <c r="AC65" s="233">
        <f t="shared" si="244"/>
        <v>14.1</v>
      </c>
      <c r="AD65" s="233">
        <f t="shared" si="244"/>
        <v>0</v>
      </c>
      <c r="AE65" s="11"/>
    </row>
    <row r="66" spans="2:31" ht="17.25" customHeight="1" x14ac:dyDescent="0.15">
      <c r="B66" s="18" t="s">
        <v>16</v>
      </c>
      <c r="C66" s="36"/>
      <c r="D66" s="16" t="s">
        <v>14</v>
      </c>
      <c r="E66" s="233">
        <f t="shared" si="231"/>
        <v>2260.1030000000001</v>
      </c>
      <c r="F66" s="233">
        <f t="shared" si="232"/>
        <v>1961.8809999999996</v>
      </c>
      <c r="G66" s="233">
        <f>J66+M66</f>
        <v>1943.9709999999995</v>
      </c>
      <c r="H66" s="233">
        <f t="shared" si="234"/>
        <v>17.909999999999993</v>
      </c>
      <c r="I66" s="233">
        <f t="shared" si="235"/>
        <v>1954.1689999999994</v>
      </c>
      <c r="J66" s="233">
        <f>SUM(J68,J70,J72)</f>
        <v>1937.3979999999995</v>
      </c>
      <c r="K66" s="233">
        <f>SUM(K68,K70,K72)</f>
        <v>16.770999999999994</v>
      </c>
      <c r="L66" s="233">
        <f t="shared" si="236"/>
        <v>7.7119999999999997</v>
      </c>
      <c r="M66" s="233">
        <f>SUM(M68,M70,M72)</f>
        <v>6.5729999999999995</v>
      </c>
      <c r="N66" s="233">
        <f>SUM(N68,N70,N72)</f>
        <v>1.139</v>
      </c>
      <c r="O66" s="233">
        <f t="shared" si="237"/>
        <v>298.22200000000021</v>
      </c>
      <c r="P66" s="233">
        <f t="shared" si="238"/>
        <v>53.257999999999996</v>
      </c>
      <c r="Q66" s="233">
        <f t="shared" si="239"/>
        <v>244.9640000000002</v>
      </c>
      <c r="R66" s="233">
        <f t="shared" si="240"/>
        <v>0</v>
      </c>
      <c r="S66" s="233">
        <f>SUM(S68,S70,S72)</f>
        <v>0</v>
      </c>
      <c r="T66" s="233">
        <f>SUM(T68,T70,T72)</f>
        <v>0</v>
      </c>
      <c r="U66" s="233">
        <f t="shared" si="241"/>
        <v>18.936</v>
      </c>
      <c r="V66" s="233">
        <f>SUM(V68,V70,V72)</f>
        <v>12.263999999999999</v>
      </c>
      <c r="W66" s="233">
        <f>SUM(W68,W70,W72)</f>
        <v>6.6720000000000006</v>
      </c>
      <c r="X66" s="233">
        <f t="shared" si="242"/>
        <v>279.28600000000017</v>
      </c>
      <c r="Y66" s="233">
        <f>SUM(Y68,Y70,Y72)</f>
        <v>40.994</v>
      </c>
      <c r="Z66" s="233">
        <f>SUM(Z68,Z70,Z72)</f>
        <v>238.2920000000002</v>
      </c>
      <c r="AA66" s="233">
        <f t="shared" si="243"/>
        <v>0</v>
      </c>
      <c r="AB66" s="233">
        <f t="shared" si="244"/>
        <v>0</v>
      </c>
      <c r="AC66" s="233">
        <f t="shared" si="244"/>
        <v>0</v>
      </c>
      <c r="AD66" s="233">
        <f t="shared" si="244"/>
        <v>0</v>
      </c>
      <c r="AE66" s="11"/>
    </row>
    <row r="67" spans="2:31" ht="17.25" customHeight="1" x14ac:dyDescent="0.15">
      <c r="B67" s="18"/>
      <c r="C67" s="4" t="s">
        <v>17</v>
      </c>
      <c r="D67" s="16" t="s">
        <v>13</v>
      </c>
      <c r="E67" s="233">
        <f t="shared" si="231"/>
        <v>4307.7300000000087</v>
      </c>
      <c r="F67" s="233">
        <f t="shared" si="232"/>
        <v>4087.5400000000091</v>
      </c>
      <c r="G67" s="233">
        <f t="shared" ref="G67:G82" si="245">J67+M67</f>
        <v>4086.1700000000092</v>
      </c>
      <c r="H67" s="233">
        <f t="shared" si="234"/>
        <v>1.37</v>
      </c>
      <c r="I67" s="233">
        <f t="shared" si="235"/>
        <v>4087.4900000000093</v>
      </c>
      <c r="J67" s="233">
        <v>4086.1500000000092</v>
      </c>
      <c r="K67" s="233">
        <v>1.34</v>
      </c>
      <c r="L67" s="233">
        <f t="shared" si="236"/>
        <v>0.05</v>
      </c>
      <c r="M67" s="233">
        <v>0.02</v>
      </c>
      <c r="N67" s="231">
        <v>0.03</v>
      </c>
      <c r="O67" s="233">
        <f t="shared" si="237"/>
        <v>206.58000000000018</v>
      </c>
      <c r="P67" s="233">
        <f t="shared" si="238"/>
        <v>27.680000000000007</v>
      </c>
      <c r="Q67" s="233">
        <f t="shared" si="239"/>
        <v>178.90000000000018</v>
      </c>
      <c r="R67" s="233">
        <f t="shared" si="240"/>
        <v>0</v>
      </c>
      <c r="S67" s="238">
        <v>0</v>
      </c>
      <c r="T67" s="233">
        <v>0</v>
      </c>
      <c r="U67" s="233">
        <f t="shared" si="241"/>
        <v>10.780000000000001</v>
      </c>
      <c r="V67" s="233">
        <v>9.8600000000000012</v>
      </c>
      <c r="W67" s="233">
        <v>0.91999999999999993</v>
      </c>
      <c r="X67" s="233">
        <f t="shared" si="242"/>
        <v>195.80000000000018</v>
      </c>
      <c r="Y67" s="233">
        <v>17.820000000000004</v>
      </c>
      <c r="Z67" s="233">
        <v>177.98000000000019</v>
      </c>
      <c r="AA67" s="233">
        <f t="shared" si="243"/>
        <v>13.610000000000001</v>
      </c>
      <c r="AB67" s="233">
        <v>6.36</v>
      </c>
      <c r="AC67" s="233">
        <v>7.2500000000000009</v>
      </c>
      <c r="AD67" s="231">
        <v>0</v>
      </c>
      <c r="AE67" s="11"/>
    </row>
    <row r="68" spans="2:31" ht="17.25" customHeight="1" x14ac:dyDescent="0.15">
      <c r="B68" s="18" t="s">
        <v>18</v>
      </c>
      <c r="C68" s="36"/>
      <c r="D68" s="16" t="s">
        <v>14</v>
      </c>
      <c r="E68" s="233">
        <f t="shared" si="231"/>
        <v>1081.0549999999996</v>
      </c>
      <c r="F68" s="233">
        <f t="shared" si="232"/>
        <v>1052.8189999999995</v>
      </c>
      <c r="G68" s="233">
        <f>J68+M68</f>
        <v>1052.7229999999995</v>
      </c>
      <c r="H68" s="233">
        <f>K68+N68</f>
        <v>9.6000000000000002E-2</v>
      </c>
      <c r="I68" s="233">
        <f t="shared" si="235"/>
        <v>1052.8169999999996</v>
      </c>
      <c r="J68" s="233">
        <v>1052.7229999999995</v>
      </c>
      <c r="K68" s="233">
        <v>9.4E-2</v>
      </c>
      <c r="L68" s="233">
        <f t="shared" si="236"/>
        <v>2E-3</v>
      </c>
      <c r="M68" s="233">
        <v>0</v>
      </c>
      <c r="N68" s="231">
        <v>2E-3</v>
      </c>
      <c r="O68" s="233">
        <f t="shared" si="237"/>
        <v>28.236000000000026</v>
      </c>
      <c r="P68" s="233">
        <f t="shared" si="238"/>
        <v>5.8710000000000004</v>
      </c>
      <c r="Q68" s="233">
        <f t="shared" si="239"/>
        <v>22.365000000000023</v>
      </c>
      <c r="R68" s="233">
        <f t="shared" si="240"/>
        <v>0</v>
      </c>
      <c r="S68" s="238">
        <v>0</v>
      </c>
      <c r="T68" s="238">
        <v>0</v>
      </c>
      <c r="U68" s="233">
        <f t="shared" si="241"/>
        <v>1.6169999999999998</v>
      </c>
      <c r="V68" s="233">
        <v>1.5179999999999998</v>
      </c>
      <c r="W68" s="233">
        <v>9.8999999999999991E-2</v>
      </c>
      <c r="X68" s="233">
        <f t="shared" si="242"/>
        <v>26.619000000000025</v>
      </c>
      <c r="Y68" s="233">
        <v>4.3530000000000006</v>
      </c>
      <c r="Z68" s="233">
        <v>22.266000000000023</v>
      </c>
      <c r="AA68" s="233">
        <f t="shared" si="243"/>
        <v>0</v>
      </c>
      <c r="AB68" s="231">
        <v>0</v>
      </c>
      <c r="AC68" s="231">
        <v>0</v>
      </c>
      <c r="AD68" s="231">
        <v>0</v>
      </c>
      <c r="AE68" s="11"/>
    </row>
    <row r="69" spans="2:31" ht="17.25" customHeight="1" x14ac:dyDescent="0.15">
      <c r="B69" s="18"/>
      <c r="C69" s="4" t="s">
        <v>19</v>
      </c>
      <c r="D69" s="16" t="s">
        <v>13</v>
      </c>
      <c r="E69" s="233">
        <f t="shared" si="231"/>
        <v>3941.5800000000031</v>
      </c>
      <c r="F69" s="233">
        <f t="shared" si="232"/>
        <v>2505.1700000000042</v>
      </c>
      <c r="G69" s="233">
        <f t="shared" si="245"/>
        <v>2339.350000000004</v>
      </c>
      <c r="H69" s="233">
        <f t="shared" si="234"/>
        <v>165.82000000000002</v>
      </c>
      <c r="I69" s="233">
        <f t="shared" si="235"/>
        <v>2419.6700000000037</v>
      </c>
      <c r="J69" s="233">
        <v>2265.0900000000038</v>
      </c>
      <c r="K69" s="233">
        <v>154.58000000000001</v>
      </c>
      <c r="L69" s="233">
        <f t="shared" si="236"/>
        <v>85.5</v>
      </c>
      <c r="M69" s="233">
        <v>74.259999999999991</v>
      </c>
      <c r="N69" s="233">
        <v>11.240000000000002</v>
      </c>
      <c r="O69" s="233">
        <f t="shared" si="237"/>
        <v>1420.5999999999988</v>
      </c>
      <c r="P69" s="233">
        <f t="shared" si="238"/>
        <v>143.29000000000002</v>
      </c>
      <c r="Q69" s="233">
        <f t="shared" si="239"/>
        <v>1277.3099999999988</v>
      </c>
      <c r="R69" s="233">
        <f t="shared" si="240"/>
        <v>0</v>
      </c>
      <c r="S69" s="238">
        <v>0</v>
      </c>
      <c r="T69" s="238">
        <v>0</v>
      </c>
      <c r="U69" s="233">
        <f t="shared" si="241"/>
        <v>103.81</v>
      </c>
      <c r="V69" s="233">
        <v>40.640000000000008</v>
      </c>
      <c r="W69" s="233">
        <v>63.17</v>
      </c>
      <c r="X69" s="233">
        <f t="shared" si="242"/>
        <v>1316.7899999999988</v>
      </c>
      <c r="Y69" s="233">
        <v>102.65000000000002</v>
      </c>
      <c r="Z69" s="233">
        <v>1214.1399999999987</v>
      </c>
      <c r="AA69" s="233">
        <f t="shared" si="243"/>
        <v>15.809999999999997</v>
      </c>
      <c r="AB69" s="233">
        <v>11.859999999999998</v>
      </c>
      <c r="AC69" s="233">
        <v>3.9499999999999993</v>
      </c>
      <c r="AD69" s="231">
        <v>0</v>
      </c>
      <c r="AE69" s="11"/>
    </row>
    <row r="70" spans="2:31" ht="17.25" customHeight="1" x14ac:dyDescent="0.15">
      <c r="B70" s="18" t="s">
        <v>20</v>
      </c>
      <c r="C70" s="36" t="s">
        <v>21</v>
      </c>
      <c r="D70" s="16" t="s">
        <v>14</v>
      </c>
      <c r="E70" s="233">
        <f t="shared" si="231"/>
        <v>877.74200000000019</v>
      </c>
      <c r="F70" s="233">
        <f t="shared" si="232"/>
        <v>672.15300000000002</v>
      </c>
      <c r="G70" s="233">
        <f t="shared" si="245"/>
        <v>655.82</v>
      </c>
      <c r="H70" s="233">
        <f t="shared" si="234"/>
        <v>16.332999999999991</v>
      </c>
      <c r="I70" s="233">
        <f t="shared" si="235"/>
        <v>664.73000000000013</v>
      </c>
      <c r="J70" s="233">
        <v>649.53400000000011</v>
      </c>
      <c r="K70" s="233">
        <v>15.195999999999993</v>
      </c>
      <c r="L70" s="233">
        <f t="shared" si="236"/>
        <v>7.423</v>
      </c>
      <c r="M70" s="233">
        <v>6.2859999999999996</v>
      </c>
      <c r="N70" s="233">
        <v>1.137</v>
      </c>
      <c r="O70" s="233">
        <f t="shared" si="237"/>
        <v>205.5890000000002</v>
      </c>
      <c r="P70" s="233">
        <f t="shared" si="238"/>
        <v>32.226999999999997</v>
      </c>
      <c r="Q70" s="233">
        <f t="shared" si="239"/>
        <v>173.36200000000019</v>
      </c>
      <c r="R70" s="233">
        <f t="shared" si="240"/>
        <v>0</v>
      </c>
      <c r="S70" s="238">
        <v>0</v>
      </c>
      <c r="T70" s="238">
        <v>0</v>
      </c>
      <c r="U70" s="233">
        <f t="shared" si="241"/>
        <v>13.468</v>
      </c>
      <c r="V70" s="233">
        <v>7.0910000000000002</v>
      </c>
      <c r="W70" s="233">
        <v>6.3770000000000007</v>
      </c>
      <c r="X70" s="233">
        <f t="shared" si="242"/>
        <v>192.12100000000018</v>
      </c>
      <c r="Y70" s="233">
        <v>25.135999999999999</v>
      </c>
      <c r="Z70" s="233">
        <v>166.98500000000018</v>
      </c>
      <c r="AA70" s="233">
        <f t="shared" si="243"/>
        <v>0</v>
      </c>
      <c r="AB70" s="231">
        <v>0</v>
      </c>
      <c r="AC70" s="231">
        <v>0</v>
      </c>
      <c r="AD70" s="231">
        <v>0</v>
      </c>
      <c r="AE70" s="11"/>
    </row>
    <row r="71" spans="2:31" ht="17.25" customHeight="1" x14ac:dyDescent="0.15">
      <c r="B71" s="18"/>
      <c r="C71" s="4" t="s">
        <v>22</v>
      </c>
      <c r="D71" s="16" t="s">
        <v>13</v>
      </c>
      <c r="E71" s="233">
        <f t="shared" si="231"/>
        <v>1535.2800000000007</v>
      </c>
      <c r="F71" s="233">
        <f t="shared" si="232"/>
        <v>1014.7100000000007</v>
      </c>
      <c r="G71" s="233">
        <f t="shared" si="245"/>
        <v>988.20000000000073</v>
      </c>
      <c r="H71" s="233">
        <f t="shared" si="234"/>
        <v>26.509999999999991</v>
      </c>
      <c r="I71" s="233">
        <f t="shared" si="235"/>
        <v>1012.9900000000007</v>
      </c>
      <c r="J71" s="233">
        <v>986.4800000000007</v>
      </c>
      <c r="K71" s="233">
        <v>26.509999999999991</v>
      </c>
      <c r="L71" s="233">
        <f t="shared" si="236"/>
        <v>1.72</v>
      </c>
      <c r="M71" s="233">
        <v>1.72</v>
      </c>
      <c r="N71" s="233">
        <v>0</v>
      </c>
      <c r="O71" s="233">
        <f t="shared" si="237"/>
        <v>450.46999999999991</v>
      </c>
      <c r="P71" s="233">
        <f t="shared" si="238"/>
        <v>69.710000000000008</v>
      </c>
      <c r="Q71" s="233">
        <f t="shared" si="239"/>
        <v>380.75999999999993</v>
      </c>
      <c r="R71" s="233">
        <f t="shared" si="240"/>
        <v>0</v>
      </c>
      <c r="S71" s="231">
        <v>0</v>
      </c>
      <c r="T71" s="233">
        <v>0</v>
      </c>
      <c r="U71" s="233">
        <f t="shared" si="241"/>
        <v>23.509999999999998</v>
      </c>
      <c r="V71" s="233">
        <v>21.509999999999998</v>
      </c>
      <c r="W71" s="233">
        <v>2</v>
      </c>
      <c r="X71" s="233">
        <f t="shared" si="242"/>
        <v>426.95999999999992</v>
      </c>
      <c r="Y71" s="233">
        <v>48.20000000000001</v>
      </c>
      <c r="Z71" s="233">
        <v>378.75999999999993</v>
      </c>
      <c r="AA71" s="233">
        <f t="shared" si="243"/>
        <v>70.100000000000009</v>
      </c>
      <c r="AB71" s="233">
        <v>67.2</v>
      </c>
      <c r="AC71" s="233">
        <v>2.9</v>
      </c>
      <c r="AD71" s="233">
        <v>0</v>
      </c>
      <c r="AE71" s="11"/>
    </row>
    <row r="72" spans="2:31" ht="17.25" customHeight="1" x14ac:dyDescent="0.15">
      <c r="B72" s="18"/>
      <c r="C72" s="36" t="s">
        <v>21</v>
      </c>
      <c r="D72" s="16" t="s">
        <v>14</v>
      </c>
      <c r="E72" s="233">
        <f t="shared" si="231"/>
        <v>301.30599999999976</v>
      </c>
      <c r="F72" s="233">
        <f t="shared" si="232"/>
        <v>236.90899999999979</v>
      </c>
      <c r="G72" s="233">
        <f t="shared" si="245"/>
        <v>235.4279999999998</v>
      </c>
      <c r="H72" s="233">
        <f t="shared" si="234"/>
        <v>1.4810000000000001</v>
      </c>
      <c r="I72" s="233">
        <f t="shared" si="235"/>
        <v>236.62199999999979</v>
      </c>
      <c r="J72" s="233">
        <v>235.14099999999979</v>
      </c>
      <c r="K72" s="233">
        <v>1.4810000000000001</v>
      </c>
      <c r="L72" s="233">
        <f t="shared" si="236"/>
        <v>0.28699999999999998</v>
      </c>
      <c r="M72" s="233">
        <v>0.28699999999999998</v>
      </c>
      <c r="N72" s="233">
        <v>0</v>
      </c>
      <c r="O72" s="233">
        <f t="shared" si="237"/>
        <v>64.396999999999977</v>
      </c>
      <c r="P72" s="233">
        <f t="shared" si="238"/>
        <v>15.16</v>
      </c>
      <c r="Q72" s="233">
        <f t="shared" si="239"/>
        <v>49.236999999999981</v>
      </c>
      <c r="R72" s="233">
        <f t="shared" si="240"/>
        <v>0</v>
      </c>
      <c r="S72" s="231">
        <v>0</v>
      </c>
      <c r="T72" s="233">
        <v>0</v>
      </c>
      <c r="U72" s="233">
        <f t="shared" si="241"/>
        <v>3.8510000000000004</v>
      </c>
      <c r="V72" s="233">
        <v>3.6550000000000002</v>
      </c>
      <c r="W72" s="233">
        <v>0.19600000000000001</v>
      </c>
      <c r="X72" s="233">
        <f t="shared" si="242"/>
        <v>60.545999999999985</v>
      </c>
      <c r="Y72" s="233">
        <v>11.505000000000001</v>
      </c>
      <c r="Z72" s="233">
        <v>49.040999999999983</v>
      </c>
      <c r="AA72" s="233">
        <f t="shared" si="243"/>
        <v>0</v>
      </c>
      <c r="AB72" s="231">
        <v>0</v>
      </c>
      <c r="AC72" s="231">
        <v>0</v>
      </c>
      <c r="AD72" s="231">
        <v>0</v>
      </c>
      <c r="AE72" s="11"/>
    </row>
    <row r="73" spans="2:31" ht="17.25" customHeight="1" x14ac:dyDescent="0.15">
      <c r="B73" s="17"/>
      <c r="C73" s="4" t="s">
        <v>15</v>
      </c>
      <c r="D73" s="16" t="s">
        <v>13</v>
      </c>
      <c r="E73" s="233">
        <f t="shared" si="231"/>
        <v>48934.460000000952</v>
      </c>
      <c r="F73" s="233">
        <f t="shared" si="232"/>
        <v>28010.330000000555</v>
      </c>
      <c r="G73" s="233">
        <f>J73+M73</f>
        <v>27450.010000000555</v>
      </c>
      <c r="H73" s="233">
        <f t="shared" si="234"/>
        <v>560.32000000000028</v>
      </c>
      <c r="I73" s="233">
        <f t="shared" si="235"/>
        <v>27759.890000000556</v>
      </c>
      <c r="J73" s="233">
        <f>SUM(J75,J77,J79,J81)</f>
        <v>27229.500000000557</v>
      </c>
      <c r="K73" s="233">
        <f>SUM(K75,K77,K79,K81)</f>
        <v>530.39000000000021</v>
      </c>
      <c r="L73" s="233">
        <f t="shared" si="236"/>
        <v>250.44000000000011</v>
      </c>
      <c r="M73" s="233">
        <f>SUM(M75,M77,M79,M81)</f>
        <v>220.5100000000001</v>
      </c>
      <c r="N73" s="233">
        <f>SUM(N75,N77,N79,N81)</f>
        <v>29.93000000000001</v>
      </c>
      <c r="O73" s="233">
        <f t="shared" si="237"/>
        <v>19473.790000000397</v>
      </c>
      <c r="P73" s="233">
        <f t="shared" si="238"/>
        <v>3640.369999999984</v>
      </c>
      <c r="Q73" s="233">
        <f t="shared" si="239"/>
        <v>15833.420000000413</v>
      </c>
      <c r="R73" s="233">
        <f t="shared" si="240"/>
        <v>0</v>
      </c>
      <c r="S73" s="233">
        <v>0</v>
      </c>
      <c r="T73" s="233">
        <v>0</v>
      </c>
      <c r="U73" s="233">
        <f t="shared" si="241"/>
        <v>993.62999999999954</v>
      </c>
      <c r="V73" s="233">
        <f>SUM(V75,V77,V79,V81)</f>
        <v>830.13999999999953</v>
      </c>
      <c r="W73" s="233">
        <f>SUM(W75,W77,W79,W81)</f>
        <v>163.48999999999998</v>
      </c>
      <c r="X73" s="233">
        <f t="shared" si="242"/>
        <v>18480.160000000396</v>
      </c>
      <c r="Y73" s="233">
        <f>SUM(Y75,Y77,Y79,Y81)</f>
        <v>2810.2299999999846</v>
      </c>
      <c r="Z73" s="233">
        <f>SUM(Z75,Z77,Z79,Z81)</f>
        <v>15669.930000000413</v>
      </c>
      <c r="AA73" s="233">
        <f t="shared" si="243"/>
        <v>1450.34</v>
      </c>
      <c r="AB73" s="233">
        <f>SUM(AB75,AB77,AB79,AB81)</f>
        <v>1248.1299999999999</v>
      </c>
      <c r="AC73" s="233">
        <f>SUM(AC75,AC77,AC79,AC81)</f>
        <v>202.20999999999998</v>
      </c>
      <c r="AD73" s="233">
        <v>0</v>
      </c>
      <c r="AE73" s="11"/>
    </row>
    <row r="74" spans="2:31" ht="17.25" customHeight="1" x14ac:dyDescent="0.15">
      <c r="B74" s="18"/>
      <c r="C74" s="36"/>
      <c r="D74" s="16" t="s">
        <v>14</v>
      </c>
      <c r="E74" s="233">
        <f t="shared" si="231"/>
        <v>10424.40799999993</v>
      </c>
      <c r="F74" s="233">
        <f t="shared" si="232"/>
        <v>7608.004999999971</v>
      </c>
      <c r="G74" s="233">
        <f t="shared" si="245"/>
        <v>7573.3719999999712</v>
      </c>
      <c r="H74" s="233">
        <f t="shared" si="234"/>
        <v>34.633000000000017</v>
      </c>
      <c r="I74" s="233">
        <f t="shared" si="235"/>
        <v>7564.0959999999714</v>
      </c>
      <c r="J74" s="233">
        <f>SUM(J76,J78,J80,J82)</f>
        <v>7531.3349999999709</v>
      </c>
      <c r="K74" s="233">
        <f>SUM(K76,K78,K80,K82)</f>
        <v>32.761000000000017</v>
      </c>
      <c r="L74" s="233">
        <f t="shared" si="236"/>
        <v>43.909000000000006</v>
      </c>
      <c r="M74" s="233">
        <f>SUM(M76,M78,M80,M82)</f>
        <v>42.037000000000006</v>
      </c>
      <c r="N74" s="233">
        <f>SUM(N76,N78,N80,N82)</f>
        <v>1.871999999999999</v>
      </c>
      <c r="O74" s="233">
        <f t="shared" si="237"/>
        <v>2816.4029999999584</v>
      </c>
      <c r="P74" s="233">
        <f t="shared" si="238"/>
        <v>821.0859999999966</v>
      </c>
      <c r="Q74" s="233">
        <f t="shared" si="239"/>
        <v>1995.3169999999616</v>
      </c>
      <c r="R74" s="233">
        <f t="shared" si="240"/>
        <v>0</v>
      </c>
      <c r="S74" s="233">
        <v>0</v>
      </c>
      <c r="T74" s="233">
        <v>0</v>
      </c>
      <c r="U74" s="233">
        <f t="shared" si="241"/>
        <v>155.81000000000009</v>
      </c>
      <c r="V74" s="233">
        <f>SUM(V76,V78,V80,V82)</f>
        <v>140.1330000000001</v>
      </c>
      <c r="W74" s="233">
        <f>SUM(W76,W78,W80,W82)</f>
        <v>15.676999999999994</v>
      </c>
      <c r="X74" s="233">
        <f t="shared" si="242"/>
        <v>2660.592999999958</v>
      </c>
      <c r="Y74" s="233">
        <f>SUM(Y76,Y78,Y80,Y82)</f>
        <v>680.95299999999645</v>
      </c>
      <c r="Z74" s="233">
        <f>SUM(Z76,Z78,Z80,Z82)</f>
        <v>1979.6399999999617</v>
      </c>
      <c r="AA74" s="233">
        <f t="shared" si="243"/>
        <v>0</v>
      </c>
      <c r="AB74" s="233">
        <f>SUM(AB76,AB78,AB80,AB82)</f>
        <v>0</v>
      </c>
      <c r="AC74" s="233">
        <f>SUM(AC76,AC78,AC80,AC82)</f>
        <v>0</v>
      </c>
      <c r="AD74" s="231">
        <v>0</v>
      </c>
      <c r="AE74" s="11"/>
    </row>
    <row r="75" spans="2:31" ht="17.25" customHeight="1" x14ac:dyDescent="0.15">
      <c r="B75" s="18" t="s">
        <v>443</v>
      </c>
      <c r="C75" s="4" t="s">
        <v>440</v>
      </c>
      <c r="D75" s="16" t="s">
        <v>13</v>
      </c>
      <c r="E75" s="233">
        <f t="shared" si="231"/>
        <v>3022.0099999999979</v>
      </c>
      <c r="F75" s="233">
        <f t="shared" si="232"/>
        <v>2906.199999999998</v>
      </c>
      <c r="G75" s="233">
        <f t="shared" si="245"/>
        <v>2891.989999999998</v>
      </c>
      <c r="H75" s="233">
        <f t="shared" si="234"/>
        <v>14.209999999999999</v>
      </c>
      <c r="I75" s="233">
        <f t="shared" si="235"/>
        <v>2901.1199999999981</v>
      </c>
      <c r="J75" s="233">
        <v>2886.909999999998</v>
      </c>
      <c r="K75" s="233">
        <v>14.209999999999999</v>
      </c>
      <c r="L75" s="233">
        <f t="shared" si="236"/>
        <v>5.08</v>
      </c>
      <c r="M75" s="231">
        <v>5.08</v>
      </c>
      <c r="N75" s="238">
        <v>0</v>
      </c>
      <c r="O75" s="233">
        <f t="shared" si="237"/>
        <v>109.89999999999998</v>
      </c>
      <c r="P75" s="233">
        <f t="shared" si="238"/>
        <v>11.54</v>
      </c>
      <c r="Q75" s="233">
        <f t="shared" si="239"/>
        <v>98.359999999999985</v>
      </c>
      <c r="R75" s="233">
        <f t="shared" si="240"/>
        <v>0</v>
      </c>
      <c r="S75" s="238">
        <v>0</v>
      </c>
      <c r="T75" s="238">
        <v>0</v>
      </c>
      <c r="U75" s="233">
        <f t="shared" si="241"/>
        <v>2.21</v>
      </c>
      <c r="V75" s="233">
        <v>0</v>
      </c>
      <c r="W75" s="233">
        <v>2.21</v>
      </c>
      <c r="X75" s="233">
        <f t="shared" si="242"/>
        <v>107.69</v>
      </c>
      <c r="Y75" s="233">
        <v>11.54</v>
      </c>
      <c r="Z75" s="233">
        <v>96.149999999999991</v>
      </c>
      <c r="AA75" s="233">
        <f t="shared" si="243"/>
        <v>5.91</v>
      </c>
      <c r="AB75" s="233">
        <v>3.88</v>
      </c>
      <c r="AC75" s="233">
        <v>2.0300000000000007</v>
      </c>
      <c r="AD75" s="231">
        <v>0</v>
      </c>
      <c r="AE75" s="11"/>
    </row>
    <row r="76" spans="2:31" ht="17.25" customHeight="1" x14ac:dyDescent="0.15">
      <c r="B76" s="18"/>
      <c r="C76" s="36" t="s">
        <v>23</v>
      </c>
      <c r="D76" s="16" t="s">
        <v>14</v>
      </c>
      <c r="E76" s="233">
        <f t="shared" si="231"/>
        <v>753.60699999999918</v>
      </c>
      <c r="F76" s="233">
        <f t="shared" si="232"/>
        <v>738.93999999999915</v>
      </c>
      <c r="G76" s="233">
        <f t="shared" si="245"/>
        <v>738.71999999999912</v>
      </c>
      <c r="H76" s="233">
        <f t="shared" si="234"/>
        <v>0.22</v>
      </c>
      <c r="I76" s="233">
        <f t="shared" si="235"/>
        <v>738.0859999999991</v>
      </c>
      <c r="J76" s="233">
        <v>737.86599999999908</v>
      </c>
      <c r="K76" s="233">
        <v>0.22</v>
      </c>
      <c r="L76" s="233">
        <f t="shared" si="236"/>
        <v>0.85400000000000009</v>
      </c>
      <c r="M76" s="231">
        <v>0.85400000000000009</v>
      </c>
      <c r="N76" s="238">
        <v>0</v>
      </c>
      <c r="O76" s="233">
        <f t="shared" si="237"/>
        <v>14.667000000000003</v>
      </c>
      <c r="P76" s="233">
        <f t="shared" si="238"/>
        <v>2.81</v>
      </c>
      <c r="Q76" s="233">
        <f t="shared" si="239"/>
        <v>11.857000000000003</v>
      </c>
      <c r="R76" s="233">
        <f t="shared" si="240"/>
        <v>0</v>
      </c>
      <c r="S76" s="238">
        <v>0</v>
      </c>
      <c r="T76" s="238">
        <v>0</v>
      </c>
      <c r="U76" s="233">
        <f t="shared" si="241"/>
        <v>0.22099999999999997</v>
      </c>
      <c r="V76" s="233">
        <v>0</v>
      </c>
      <c r="W76" s="233">
        <v>0.22099999999999997</v>
      </c>
      <c r="X76" s="233">
        <f t="shared" si="242"/>
        <v>14.446000000000003</v>
      </c>
      <c r="Y76" s="233">
        <v>2.81</v>
      </c>
      <c r="Z76" s="233">
        <v>11.636000000000003</v>
      </c>
      <c r="AA76" s="233">
        <f t="shared" si="243"/>
        <v>0</v>
      </c>
      <c r="AB76" s="231">
        <v>0</v>
      </c>
      <c r="AC76" s="231">
        <v>0</v>
      </c>
      <c r="AD76" s="231">
        <v>0</v>
      </c>
      <c r="AE76" s="11"/>
    </row>
    <row r="77" spans="2:31" ht="17.25" customHeight="1" x14ac:dyDescent="0.15">
      <c r="B77" s="18" t="s">
        <v>444</v>
      </c>
      <c r="C77" s="4" t="s">
        <v>24</v>
      </c>
      <c r="D77" s="16" t="s">
        <v>13</v>
      </c>
      <c r="E77" s="233">
        <f t="shared" si="231"/>
        <v>1765.0999999999985</v>
      </c>
      <c r="F77" s="233">
        <f t="shared" si="232"/>
        <v>913.53999999999905</v>
      </c>
      <c r="G77" s="233">
        <f t="shared" si="245"/>
        <v>875.22999999999911</v>
      </c>
      <c r="H77" s="233">
        <f t="shared" si="234"/>
        <v>38.31</v>
      </c>
      <c r="I77" s="233">
        <f t="shared" si="235"/>
        <v>904.80999999999904</v>
      </c>
      <c r="J77" s="233">
        <v>867.13999999999908</v>
      </c>
      <c r="K77" s="233">
        <v>37.67</v>
      </c>
      <c r="L77" s="233">
        <f t="shared" si="236"/>
        <v>8.73</v>
      </c>
      <c r="M77" s="233">
        <v>8.09</v>
      </c>
      <c r="N77" s="238">
        <v>0.64</v>
      </c>
      <c r="O77" s="233">
        <f t="shared" si="237"/>
        <v>747.16999999999962</v>
      </c>
      <c r="P77" s="233">
        <f t="shared" si="238"/>
        <v>144.92000000000002</v>
      </c>
      <c r="Q77" s="233">
        <f t="shared" si="239"/>
        <v>602.24999999999966</v>
      </c>
      <c r="R77" s="233">
        <f t="shared" si="240"/>
        <v>0</v>
      </c>
      <c r="S77" s="238">
        <v>0</v>
      </c>
      <c r="T77" s="238">
        <v>0</v>
      </c>
      <c r="U77" s="233">
        <f t="shared" si="241"/>
        <v>48.440000000000005</v>
      </c>
      <c r="V77" s="233">
        <v>40.460000000000008</v>
      </c>
      <c r="W77" s="233">
        <v>7.9799999999999986</v>
      </c>
      <c r="X77" s="233">
        <f t="shared" si="242"/>
        <v>698.72999999999968</v>
      </c>
      <c r="Y77" s="233">
        <v>104.46000000000001</v>
      </c>
      <c r="Z77" s="233">
        <v>594.26999999999964</v>
      </c>
      <c r="AA77" s="233">
        <f t="shared" si="243"/>
        <v>104.38999999999999</v>
      </c>
      <c r="AB77" s="233">
        <v>57.22999999999999</v>
      </c>
      <c r="AC77" s="233">
        <v>47.16</v>
      </c>
      <c r="AD77" s="231">
        <v>0</v>
      </c>
      <c r="AE77" s="11"/>
    </row>
    <row r="78" spans="2:31" ht="17.25" customHeight="1" x14ac:dyDescent="0.15">
      <c r="B78" s="18"/>
      <c r="C78" s="36" t="s">
        <v>21</v>
      </c>
      <c r="D78" s="16" t="s">
        <v>14</v>
      </c>
      <c r="E78" s="233">
        <f t="shared" si="231"/>
        <v>342.11800000000017</v>
      </c>
      <c r="F78" s="233">
        <f t="shared" si="232"/>
        <v>242.74200000000013</v>
      </c>
      <c r="G78" s="233">
        <f t="shared" si="245"/>
        <v>240.56900000000013</v>
      </c>
      <c r="H78" s="233">
        <f t="shared" si="234"/>
        <v>2.1729999999999987</v>
      </c>
      <c r="I78" s="233">
        <f t="shared" si="235"/>
        <v>241.56700000000015</v>
      </c>
      <c r="J78" s="233">
        <v>239.41000000000014</v>
      </c>
      <c r="K78" s="233">
        <v>2.1569999999999987</v>
      </c>
      <c r="L78" s="233">
        <f t="shared" si="236"/>
        <v>1.1749999999999987</v>
      </c>
      <c r="M78" s="233">
        <v>1.1589999999999987</v>
      </c>
      <c r="N78" s="233">
        <v>1.6E-2</v>
      </c>
      <c r="O78" s="233">
        <f t="shared" si="237"/>
        <v>99.376000000000062</v>
      </c>
      <c r="P78" s="233">
        <f t="shared" si="238"/>
        <v>31.507999999999992</v>
      </c>
      <c r="Q78" s="233">
        <f t="shared" si="239"/>
        <v>67.868000000000066</v>
      </c>
      <c r="R78" s="233">
        <f t="shared" si="240"/>
        <v>0</v>
      </c>
      <c r="S78" s="238">
        <v>0</v>
      </c>
      <c r="T78" s="238">
        <v>0</v>
      </c>
      <c r="U78" s="233">
        <f t="shared" si="241"/>
        <v>7.3119999999999967</v>
      </c>
      <c r="V78" s="233">
        <v>6.5459999999999967</v>
      </c>
      <c r="W78" s="233">
        <v>0.76600000000000001</v>
      </c>
      <c r="X78" s="233">
        <f t="shared" si="242"/>
        <v>92.06400000000005</v>
      </c>
      <c r="Y78" s="233">
        <v>24.961999999999996</v>
      </c>
      <c r="Z78" s="233">
        <v>67.102000000000061</v>
      </c>
      <c r="AA78" s="233">
        <f t="shared" si="243"/>
        <v>0</v>
      </c>
      <c r="AB78" s="231">
        <v>0</v>
      </c>
      <c r="AC78" s="231">
        <v>0</v>
      </c>
      <c r="AD78" s="231">
        <v>0</v>
      </c>
      <c r="AE78" s="11"/>
    </row>
    <row r="79" spans="2:31" ht="17.25" customHeight="1" x14ac:dyDescent="0.15">
      <c r="B79" s="18" t="s">
        <v>20</v>
      </c>
      <c r="C79" s="4" t="s">
        <v>25</v>
      </c>
      <c r="D79" s="16" t="s">
        <v>13</v>
      </c>
      <c r="E79" s="233">
        <f t="shared" si="231"/>
        <v>1286.9499999999978</v>
      </c>
      <c r="F79" s="233">
        <f t="shared" si="232"/>
        <v>446.39</v>
      </c>
      <c r="G79" s="233">
        <f t="shared" si="245"/>
        <v>442.97999999999996</v>
      </c>
      <c r="H79" s="233">
        <f t="shared" si="234"/>
        <v>3.41</v>
      </c>
      <c r="I79" s="233">
        <f t="shared" si="235"/>
        <v>444.28999999999996</v>
      </c>
      <c r="J79" s="233">
        <v>440.87999999999994</v>
      </c>
      <c r="K79" s="233">
        <v>3.41</v>
      </c>
      <c r="L79" s="233">
        <f t="shared" si="236"/>
        <v>2.1</v>
      </c>
      <c r="M79" s="233">
        <v>2.1</v>
      </c>
      <c r="N79" s="233">
        <v>0</v>
      </c>
      <c r="O79" s="233">
        <f t="shared" si="237"/>
        <v>796.41999999999757</v>
      </c>
      <c r="P79" s="233">
        <f t="shared" si="238"/>
        <v>81.350000000000009</v>
      </c>
      <c r="Q79" s="233">
        <f t="shared" si="239"/>
        <v>715.06999999999755</v>
      </c>
      <c r="R79" s="233">
        <f t="shared" si="240"/>
        <v>0</v>
      </c>
      <c r="S79" s="238">
        <v>0</v>
      </c>
      <c r="T79" s="238">
        <v>0</v>
      </c>
      <c r="U79" s="233">
        <f t="shared" si="241"/>
        <v>35.61999999999999</v>
      </c>
      <c r="V79" s="233">
        <v>35.019999999999989</v>
      </c>
      <c r="W79" s="233">
        <v>0.6</v>
      </c>
      <c r="X79" s="233">
        <f t="shared" si="242"/>
        <v>760.79999999999757</v>
      </c>
      <c r="Y79" s="233">
        <v>46.33000000000002</v>
      </c>
      <c r="Z79" s="233">
        <v>714.46999999999753</v>
      </c>
      <c r="AA79" s="233">
        <f t="shared" si="243"/>
        <v>44.140000000000008</v>
      </c>
      <c r="AB79" s="233">
        <v>24.500000000000007</v>
      </c>
      <c r="AC79" s="233">
        <v>19.64</v>
      </c>
      <c r="AD79" s="231">
        <v>0</v>
      </c>
      <c r="AE79" s="11"/>
    </row>
    <row r="80" spans="2:31" ht="17.25" customHeight="1" x14ac:dyDescent="0.15">
      <c r="B80" s="18"/>
      <c r="C80" s="36" t="s">
        <v>26</v>
      </c>
      <c r="D80" s="16" t="s">
        <v>14</v>
      </c>
      <c r="E80" s="233">
        <f t="shared" si="231"/>
        <v>230.60400000000027</v>
      </c>
      <c r="F80" s="233">
        <f t="shared" si="232"/>
        <v>117.46500000000005</v>
      </c>
      <c r="G80" s="233">
        <f t="shared" si="245"/>
        <v>117.13600000000005</v>
      </c>
      <c r="H80" s="233">
        <f t="shared" si="234"/>
        <v>0.32900000000000001</v>
      </c>
      <c r="I80" s="233">
        <f t="shared" si="235"/>
        <v>117.03600000000004</v>
      </c>
      <c r="J80" s="233">
        <v>116.70700000000005</v>
      </c>
      <c r="K80" s="233">
        <v>0.32900000000000001</v>
      </c>
      <c r="L80" s="233">
        <f t="shared" si="236"/>
        <v>0.42900000000000005</v>
      </c>
      <c r="M80" s="233">
        <v>0.42900000000000005</v>
      </c>
      <c r="N80" s="233">
        <v>0</v>
      </c>
      <c r="O80" s="233">
        <f t="shared" si="237"/>
        <v>113.13900000000022</v>
      </c>
      <c r="P80" s="233">
        <f t="shared" si="238"/>
        <v>16.512000000000004</v>
      </c>
      <c r="Q80" s="233">
        <f t="shared" si="239"/>
        <v>96.627000000000223</v>
      </c>
      <c r="R80" s="233">
        <f t="shared" si="240"/>
        <v>0</v>
      </c>
      <c r="S80" s="238">
        <v>0</v>
      </c>
      <c r="T80" s="238">
        <v>0</v>
      </c>
      <c r="U80" s="233">
        <f t="shared" si="241"/>
        <v>5.777000000000001</v>
      </c>
      <c r="V80" s="233">
        <v>5.7160000000000011</v>
      </c>
      <c r="W80" s="233">
        <v>6.0999999999999999E-2</v>
      </c>
      <c r="X80" s="233">
        <f t="shared" si="242"/>
        <v>107.36200000000022</v>
      </c>
      <c r="Y80" s="233">
        <v>10.796000000000003</v>
      </c>
      <c r="Z80" s="233">
        <v>96.566000000000216</v>
      </c>
      <c r="AA80" s="233">
        <f t="shared" si="243"/>
        <v>0</v>
      </c>
      <c r="AB80" s="231">
        <v>0</v>
      </c>
      <c r="AC80" s="231">
        <v>0</v>
      </c>
      <c r="AD80" s="231">
        <v>0</v>
      </c>
      <c r="AE80" s="11"/>
    </row>
    <row r="81" spans="2:31" ht="17.25" customHeight="1" x14ac:dyDescent="0.15">
      <c r="B81" s="18"/>
      <c r="C81" s="4" t="s">
        <v>27</v>
      </c>
      <c r="D81" s="16" t="s">
        <v>13</v>
      </c>
      <c r="E81" s="233">
        <f t="shared" si="231"/>
        <v>42860.400000000962</v>
      </c>
      <c r="F81" s="233">
        <f t="shared" si="232"/>
        <v>23744.200000000561</v>
      </c>
      <c r="G81" s="233">
        <f t="shared" si="245"/>
        <v>23239.810000000562</v>
      </c>
      <c r="H81" s="233">
        <f t="shared" si="234"/>
        <v>504.39000000000021</v>
      </c>
      <c r="I81" s="233">
        <f t="shared" si="235"/>
        <v>23509.670000000559</v>
      </c>
      <c r="J81" s="233">
        <v>23034.57000000056</v>
      </c>
      <c r="K81" s="233">
        <v>475.10000000000019</v>
      </c>
      <c r="L81" s="233">
        <f t="shared" si="236"/>
        <v>234.53000000000011</v>
      </c>
      <c r="M81" s="233">
        <v>205.24000000000009</v>
      </c>
      <c r="N81" s="233">
        <v>29.29000000000001</v>
      </c>
      <c r="O81" s="233">
        <f t="shared" si="237"/>
        <v>17820.300000000399</v>
      </c>
      <c r="P81" s="233">
        <f t="shared" si="238"/>
        <v>3402.559999999984</v>
      </c>
      <c r="Q81" s="233">
        <f t="shared" si="239"/>
        <v>14417.740000000416</v>
      </c>
      <c r="R81" s="233">
        <f t="shared" si="240"/>
        <v>0</v>
      </c>
      <c r="S81" s="233">
        <v>0</v>
      </c>
      <c r="T81" s="233">
        <v>0</v>
      </c>
      <c r="U81" s="233">
        <f t="shared" si="241"/>
        <v>907.35999999999945</v>
      </c>
      <c r="V81" s="233">
        <v>754.65999999999951</v>
      </c>
      <c r="W81" s="233">
        <v>152.69999999999999</v>
      </c>
      <c r="X81" s="233">
        <f t="shared" si="242"/>
        <v>16912.940000000399</v>
      </c>
      <c r="Y81" s="233">
        <v>2647.8999999999846</v>
      </c>
      <c r="Z81" s="233">
        <v>14265.040000000416</v>
      </c>
      <c r="AA81" s="233">
        <f t="shared" si="243"/>
        <v>1295.9000000000001</v>
      </c>
      <c r="AB81" s="233">
        <f>1103.19+59.33</f>
        <v>1162.52</v>
      </c>
      <c r="AC81" s="233">
        <f>138.88+2.29-7.79</f>
        <v>133.38</v>
      </c>
      <c r="AD81" s="233">
        <v>0</v>
      </c>
      <c r="AE81" s="11"/>
    </row>
    <row r="82" spans="2:31" ht="17.25" customHeight="1" thickBot="1" x14ac:dyDescent="0.2">
      <c r="B82" s="18"/>
      <c r="C82" s="36" t="s">
        <v>21</v>
      </c>
      <c r="D82" s="16" t="s">
        <v>14</v>
      </c>
      <c r="E82" s="233">
        <f t="shared" si="231"/>
        <v>9098.0789999999288</v>
      </c>
      <c r="F82" s="233">
        <f t="shared" si="232"/>
        <v>6508.857999999972</v>
      </c>
      <c r="G82" s="233">
        <f t="shared" si="245"/>
        <v>6476.9469999999719</v>
      </c>
      <c r="H82" s="233">
        <f t="shared" si="234"/>
        <v>31.911000000000019</v>
      </c>
      <c r="I82" s="233">
        <f t="shared" si="235"/>
        <v>6467.406999999972</v>
      </c>
      <c r="J82" s="233">
        <v>6437.3519999999717</v>
      </c>
      <c r="K82" s="233">
        <v>30.055000000000021</v>
      </c>
      <c r="L82" s="233">
        <f t="shared" si="236"/>
        <v>41.451000000000008</v>
      </c>
      <c r="M82" s="233">
        <v>39.595000000000006</v>
      </c>
      <c r="N82" s="233">
        <v>1.855999999999999</v>
      </c>
      <c r="O82" s="233">
        <f t="shared" si="237"/>
        <v>2589.2209999999577</v>
      </c>
      <c r="P82" s="233">
        <f t="shared" si="238"/>
        <v>770.25599999999656</v>
      </c>
      <c r="Q82" s="233">
        <f t="shared" si="239"/>
        <v>1818.9649999999613</v>
      </c>
      <c r="R82" s="233">
        <f t="shared" si="240"/>
        <v>0</v>
      </c>
      <c r="S82" s="233">
        <v>0</v>
      </c>
      <c r="T82" s="233">
        <v>0</v>
      </c>
      <c r="U82" s="233">
        <f t="shared" si="241"/>
        <v>142.50000000000011</v>
      </c>
      <c r="V82" s="233">
        <v>127.87100000000011</v>
      </c>
      <c r="W82" s="233">
        <v>14.628999999999994</v>
      </c>
      <c r="X82" s="233">
        <f t="shared" si="242"/>
        <v>2446.7209999999577</v>
      </c>
      <c r="Y82" s="233">
        <v>642.38499999999647</v>
      </c>
      <c r="Z82" s="233">
        <v>1804.3359999999614</v>
      </c>
      <c r="AA82" s="233">
        <f t="shared" si="243"/>
        <v>0</v>
      </c>
      <c r="AB82" s="231">
        <v>0</v>
      </c>
      <c r="AC82" s="231">
        <v>0</v>
      </c>
      <c r="AD82" s="231">
        <v>0</v>
      </c>
      <c r="AE82" s="11"/>
    </row>
    <row r="83" spans="2:31" ht="17.25" customHeight="1" x14ac:dyDescent="0.15">
      <c r="B83" s="6" t="s">
        <v>327</v>
      </c>
      <c r="C83" s="6" t="s">
        <v>328</v>
      </c>
      <c r="D83" s="6"/>
      <c r="E83" s="6"/>
      <c r="F83" s="6"/>
      <c r="G83" s="6"/>
      <c r="H83" s="6"/>
      <c r="I83" s="6"/>
      <c r="J83" s="6"/>
      <c r="K83" s="6"/>
      <c r="L83" s="6"/>
      <c r="M83" s="6"/>
      <c r="N83" s="6"/>
      <c r="O83" s="6"/>
      <c r="P83" s="6"/>
      <c r="Q83" s="6"/>
      <c r="R83" s="6"/>
      <c r="S83" s="6"/>
      <c r="T83" s="6"/>
      <c r="U83" s="6"/>
      <c r="V83" s="6"/>
      <c r="W83" s="6"/>
      <c r="X83" s="6"/>
      <c r="Y83" s="6"/>
      <c r="Z83" s="6"/>
      <c r="AA83" s="6"/>
      <c r="AB83" s="6"/>
      <c r="AC83" s="6"/>
      <c r="AD83" s="6"/>
    </row>
    <row r="85" spans="2:31" s="33" customFormat="1" ht="17.25" customHeight="1" x14ac:dyDescent="0.15">
      <c r="B85" s="33" t="s">
        <v>549</v>
      </c>
    </row>
    <row r="86" spans="2:31" ht="17.25" customHeight="1" thickBot="1" x14ac:dyDescent="0.2">
      <c r="C86" s="2"/>
      <c r="D86" s="2"/>
      <c r="E86" s="2"/>
      <c r="F86" s="2"/>
      <c r="G86" s="2"/>
      <c r="H86" s="2"/>
      <c r="I86" s="2"/>
      <c r="J86" s="2"/>
      <c r="K86" s="2"/>
      <c r="L86" s="2"/>
      <c r="M86" s="2"/>
      <c r="N86" s="2"/>
      <c r="O86" s="2"/>
      <c r="P86" s="2"/>
      <c r="Q86" s="2"/>
      <c r="R86" s="2"/>
      <c r="S86" s="2"/>
      <c r="T86" s="2"/>
      <c r="U86" s="2"/>
      <c r="V86" s="2"/>
      <c r="W86" s="2"/>
      <c r="X86" s="2"/>
      <c r="Y86" s="2"/>
      <c r="Z86" s="2"/>
      <c r="AA86" s="2" t="s">
        <v>28</v>
      </c>
      <c r="AB86" s="2"/>
      <c r="AC86" s="2"/>
      <c r="AD86" s="2"/>
    </row>
    <row r="87" spans="2:31" ht="17.25" customHeight="1" x14ac:dyDescent="0.15">
      <c r="B87" s="5"/>
      <c r="C87" s="6"/>
      <c r="D87" s="6"/>
      <c r="E87" s="7"/>
      <c r="F87" s="8" t="s">
        <v>0</v>
      </c>
      <c r="G87" s="9"/>
      <c r="H87" s="9"/>
      <c r="I87" s="9"/>
      <c r="J87" s="9"/>
      <c r="K87" s="9"/>
      <c r="L87" s="9"/>
      <c r="M87" s="9"/>
      <c r="N87" s="9"/>
      <c r="O87" s="9"/>
      <c r="P87" s="9"/>
      <c r="Q87" s="9"/>
      <c r="R87" s="9"/>
      <c r="S87" s="9"/>
      <c r="T87" s="9"/>
      <c r="U87" s="9"/>
      <c r="V87" s="9"/>
      <c r="W87" s="9"/>
      <c r="X87" s="9"/>
      <c r="Y87" s="9"/>
      <c r="Z87" s="9"/>
      <c r="AA87" s="8" t="s">
        <v>208</v>
      </c>
      <c r="AB87" s="9"/>
      <c r="AC87" s="9"/>
      <c r="AD87" s="7"/>
      <c r="AE87" s="11"/>
    </row>
    <row r="88" spans="2:31" ht="17.25" customHeight="1" x14ac:dyDescent="0.15">
      <c r="B88" s="1" t="s">
        <v>1</v>
      </c>
      <c r="C88" s="2"/>
      <c r="D88" s="2"/>
      <c r="E88" s="12" t="s">
        <v>2</v>
      </c>
      <c r="F88" s="13" t="s">
        <v>3</v>
      </c>
      <c r="G88" s="14"/>
      <c r="H88" s="14"/>
      <c r="I88" s="14"/>
      <c r="J88" s="14"/>
      <c r="K88" s="14"/>
      <c r="L88" s="14"/>
      <c r="M88" s="14"/>
      <c r="N88" s="14"/>
      <c r="O88" s="13" t="s">
        <v>4</v>
      </c>
      <c r="P88" s="14"/>
      <c r="Q88" s="14"/>
      <c r="R88" s="14"/>
      <c r="S88" s="14"/>
      <c r="T88" s="14"/>
      <c r="U88" s="14"/>
      <c r="V88" s="14"/>
      <c r="W88" s="14"/>
      <c r="X88" s="14"/>
      <c r="Y88" s="14"/>
      <c r="Z88" s="14"/>
      <c r="AA88" s="16"/>
      <c r="AB88" s="16"/>
      <c r="AC88" s="16"/>
      <c r="AD88" s="12" t="s">
        <v>205</v>
      </c>
      <c r="AE88" s="11"/>
    </row>
    <row r="89" spans="2:31" ht="17.25" customHeight="1" x14ac:dyDescent="0.15">
      <c r="B89" s="1"/>
      <c r="C89" s="2"/>
      <c r="D89" s="2"/>
      <c r="E89" s="12"/>
      <c r="F89" s="13" t="s">
        <v>5</v>
      </c>
      <c r="G89" s="14"/>
      <c r="H89" s="14"/>
      <c r="I89" s="13" t="s">
        <v>6</v>
      </c>
      <c r="J89" s="14"/>
      <c r="K89" s="14"/>
      <c r="L89" s="13" t="s">
        <v>7</v>
      </c>
      <c r="M89" s="14"/>
      <c r="N89" s="14"/>
      <c r="O89" s="13" t="s">
        <v>8</v>
      </c>
      <c r="P89" s="14"/>
      <c r="Q89" s="14"/>
      <c r="R89" s="13" t="s">
        <v>6</v>
      </c>
      <c r="S89" s="14"/>
      <c r="T89" s="14"/>
      <c r="U89" s="13" t="s">
        <v>7</v>
      </c>
      <c r="V89" s="14"/>
      <c r="W89" s="14"/>
      <c r="X89" s="13" t="s">
        <v>9</v>
      </c>
      <c r="Y89" s="14"/>
      <c r="Z89" s="14"/>
      <c r="AA89" s="12" t="s">
        <v>2</v>
      </c>
      <c r="AB89" s="37" t="s">
        <v>206</v>
      </c>
      <c r="AC89" s="37" t="s">
        <v>207</v>
      </c>
      <c r="AD89" s="12"/>
      <c r="AE89" s="11"/>
    </row>
    <row r="90" spans="2:31" ht="17.25" customHeight="1" x14ac:dyDescent="0.15">
      <c r="B90" s="11"/>
      <c r="E90" s="15"/>
      <c r="F90" s="16" t="s">
        <v>2</v>
      </c>
      <c r="G90" s="16" t="s">
        <v>10</v>
      </c>
      <c r="H90" s="16" t="s">
        <v>11</v>
      </c>
      <c r="I90" s="16" t="s">
        <v>2</v>
      </c>
      <c r="J90" s="16" t="s">
        <v>10</v>
      </c>
      <c r="K90" s="16" t="s">
        <v>11</v>
      </c>
      <c r="L90" s="16" t="s">
        <v>2</v>
      </c>
      <c r="M90" s="16" t="s">
        <v>10</v>
      </c>
      <c r="N90" s="16" t="s">
        <v>11</v>
      </c>
      <c r="O90" s="16" t="s">
        <v>2</v>
      </c>
      <c r="P90" s="41" t="s">
        <v>10</v>
      </c>
      <c r="Q90" s="42" t="s">
        <v>11</v>
      </c>
      <c r="R90" s="16" t="s">
        <v>2</v>
      </c>
      <c r="S90" s="16" t="s">
        <v>10</v>
      </c>
      <c r="T90" s="16" t="s">
        <v>11</v>
      </c>
      <c r="U90" s="16" t="s">
        <v>2</v>
      </c>
      <c r="V90" s="16" t="s">
        <v>10</v>
      </c>
      <c r="W90" s="16" t="s">
        <v>11</v>
      </c>
      <c r="X90" s="16" t="s">
        <v>2</v>
      </c>
      <c r="Y90" s="16" t="s">
        <v>10</v>
      </c>
      <c r="Z90" s="16" t="s">
        <v>11</v>
      </c>
      <c r="AA90" s="15"/>
      <c r="AB90" s="15"/>
      <c r="AC90" s="15"/>
      <c r="AD90" s="15"/>
      <c r="AE90" s="11"/>
    </row>
    <row r="91" spans="2:31" ht="17.25" customHeight="1" x14ac:dyDescent="0.15">
      <c r="B91" s="45" t="s">
        <v>12</v>
      </c>
      <c r="C91" s="14"/>
      <c r="D91" s="16" t="s">
        <v>13</v>
      </c>
      <c r="E91" s="233">
        <f>F91+O91+AA91+AD91</f>
        <v>50850.960000000799</v>
      </c>
      <c r="F91" s="233">
        <f>G91+H91</f>
        <v>30008.160000000382</v>
      </c>
      <c r="G91" s="233">
        <f>J91+M91</f>
        <v>29696.820000000382</v>
      </c>
      <c r="H91" s="233">
        <f>K91+N91</f>
        <v>311.33999999999975</v>
      </c>
      <c r="I91" s="233">
        <f>J91+K91</f>
        <v>29515.730000000382</v>
      </c>
      <c r="J91" s="233">
        <f>J93+J101</f>
        <v>29309.200000000383</v>
      </c>
      <c r="K91" s="233">
        <f>K93+K101</f>
        <v>206.52999999999977</v>
      </c>
      <c r="L91" s="233">
        <f>M91+N91</f>
        <v>492.43000000000006</v>
      </c>
      <c r="M91" s="233">
        <f>M93+M101</f>
        <v>387.62000000000006</v>
      </c>
      <c r="N91" s="233">
        <f>N93+N101</f>
        <v>104.80999999999999</v>
      </c>
      <c r="O91" s="233">
        <f>P91+Q91</f>
        <v>18238.520000000422</v>
      </c>
      <c r="P91" s="233">
        <f>S91+V91+Y91</f>
        <v>3009.9899999999679</v>
      </c>
      <c r="Q91" s="233">
        <f>T91+W91+Z91</f>
        <v>15228.530000000454</v>
      </c>
      <c r="R91" s="233">
        <f>S91+T91</f>
        <v>0</v>
      </c>
      <c r="S91" s="233">
        <f>S93+S101</f>
        <v>0</v>
      </c>
      <c r="T91" s="233">
        <f>T93+T101</f>
        <v>0</v>
      </c>
      <c r="U91" s="233">
        <f>V91+W91</f>
        <v>472.24000000000012</v>
      </c>
      <c r="V91" s="233">
        <f>V93+V101</f>
        <v>161.76000000000002</v>
      </c>
      <c r="W91" s="233">
        <f>W93+W101</f>
        <v>310.48000000000008</v>
      </c>
      <c r="X91" s="233">
        <f>Y91+Z91</f>
        <v>17766.280000000421</v>
      </c>
      <c r="Y91" s="233">
        <f>Y93+Y101</f>
        <v>2848.2299999999677</v>
      </c>
      <c r="Z91" s="233">
        <f>Z93+Z101</f>
        <v>14918.050000000454</v>
      </c>
      <c r="AA91" s="233">
        <f>AB91+AC91</f>
        <v>2604.169999999991</v>
      </c>
      <c r="AB91" s="233">
        <f t="shared" ref="AB91:AD92" si="246">AB93+AB101</f>
        <v>2009.6599999999917</v>
      </c>
      <c r="AC91" s="233">
        <f t="shared" si="246"/>
        <v>594.50999999999908</v>
      </c>
      <c r="AD91" s="233">
        <f t="shared" si="246"/>
        <v>0.11</v>
      </c>
      <c r="AE91" s="11"/>
    </row>
    <row r="92" spans="2:31" ht="17.25" customHeight="1" x14ac:dyDescent="0.15">
      <c r="B92" s="18"/>
      <c r="D92" s="16" t="s">
        <v>14</v>
      </c>
      <c r="E92" s="233">
        <f t="shared" ref="E92:E110" si="247">F92+O92+AA92+AD92</f>
        <v>11807.735999999719</v>
      </c>
      <c r="F92" s="233">
        <f t="shared" ref="F92:F109" si="248">G92+H92</f>
        <v>9046.1329999997761</v>
      </c>
      <c r="G92" s="233">
        <f t="shared" ref="G92:H110" si="249">J92+M92</f>
        <v>9009.3439999997754</v>
      </c>
      <c r="H92" s="233">
        <f t="shared" si="249"/>
        <v>36.788999999999973</v>
      </c>
      <c r="I92" s="233">
        <f t="shared" ref="I92:I110" si="250">J92+K92</f>
        <v>8979.8789999997753</v>
      </c>
      <c r="J92" s="233">
        <f>J94+J102</f>
        <v>8953.6049999997758</v>
      </c>
      <c r="K92" s="233">
        <f>K94+K102</f>
        <v>26.273999999999972</v>
      </c>
      <c r="L92" s="233">
        <f t="shared" ref="L92:L110" si="251">M92+N92</f>
        <v>66.254000000000005</v>
      </c>
      <c r="M92" s="233">
        <f>M94+M102</f>
        <v>55.739000000000004</v>
      </c>
      <c r="N92" s="233">
        <f>N94+N102</f>
        <v>10.515000000000001</v>
      </c>
      <c r="O92" s="233">
        <f t="shared" ref="O92:O110" si="252">P92+Q92</f>
        <v>2761.6029999999432</v>
      </c>
      <c r="P92" s="233">
        <f t="shared" ref="P92:P110" si="253">S92+V92+Y92</f>
        <v>720.73100000000045</v>
      </c>
      <c r="Q92" s="233">
        <f t="shared" ref="Q92:Q110" si="254">T92+W92+Z92</f>
        <v>2040.8719999999428</v>
      </c>
      <c r="R92" s="233">
        <f t="shared" ref="R92:R110" si="255">S92+T92</f>
        <v>0</v>
      </c>
      <c r="S92" s="233">
        <f>S94+S102</f>
        <v>0</v>
      </c>
      <c r="T92" s="233">
        <f>T94+T102</f>
        <v>0</v>
      </c>
      <c r="U92" s="233">
        <f t="shared" ref="U92:U110" si="256">V92+W92</f>
        <v>59.216999999999999</v>
      </c>
      <c r="V92" s="233">
        <f>V94+V102</f>
        <v>28.296999999999997</v>
      </c>
      <c r="W92" s="233">
        <f>W94+W102</f>
        <v>30.92</v>
      </c>
      <c r="X92" s="233">
        <f t="shared" ref="X92:X110" si="257">Y92+Z92</f>
        <v>2702.3859999999431</v>
      </c>
      <c r="Y92" s="233">
        <f>Y94+Y102</f>
        <v>692.43400000000042</v>
      </c>
      <c r="Z92" s="233">
        <f>Z94+Z102</f>
        <v>2009.9519999999427</v>
      </c>
      <c r="AA92" s="233">
        <f t="shared" ref="AA92:AA110" si="258">AB92+AC92</f>
        <v>0</v>
      </c>
      <c r="AB92" s="233">
        <f t="shared" si="246"/>
        <v>0</v>
      </c>
      <c r="AC92" s="233">
        <f t="shared" si="246"/>
        <v>0</v>
      </c>
      <c r="AD92" s="233">
        <f t="shared" si="246"/>
        <v>0</v>
      </c>
      <c r="AE92" s="11"/>
    </row>
    <row r="93" spans="2:31" ht="17.25" customHeight="1" x14ac:dyDescent="0.15">
      <c r="B93" s="17"/>
      <c r="C93" s="4" t="s">
        <v>15</v>
      </c>
      <c r="D93" s="16" t="s">
        <v>13</v>
      </c>
      <c r="E93" s="233">
        <f t="shared" si="247"/>
        <v>7946.4600000000009</v>
      </c>
      <c r="F93" s="233">
        <f t="shared" si="248"/>
        <v>5204.8700000000008</v>
      </c>
      <c r="G93" s="233">
        <f>J93+M93</f>
        <v>5105.420000000001</v>
      </c>
      <c r="H93" s="233">
        <f t="shared" si="249"/>
        <v>99.45</v>
      </c>
      <c r="I93" s="233">
        <f>J93+K93</f>
        <v>5070.1600000000017</v>
      </c>
      <c r="J93" s="233">
        <f>SUM(J95,J97,J99)</f>
        <v>5028.5200000000013</v>
      </c>
      <c r="K93" s="233">
        <f>SUM(K95,K97,K99)</f>
        <v>41.640000000000008</v>
      </c>
      <c r="L93" s="233">
        <f t="shared" si="251"/>
        <v>134.70999999999998</v>
      </c>
      <c r="M93" s="233">
        <f>SUM(M95,M97,M99)</f>
        <v>76.899999999999991</v>
      </c>
      <c r="N93" s="233">
        <f>SUM(N95,N97,N99)</f>
        <v>57.809999999999995</v>
      </c>
      <c r="O93" s="233">
        <f t="shared" si="252"/>
        <v>2360.0600000000004</v>
      </c>
      <c r="P93" s="233">
        <f t="shared" si="253"/>
        <v>313.3900000000001</v>
      </c>
      <c r="Q93" s="233">
        <f t="shared" si="254"/>
        <v>2046.67</v>
      </c>
      <c r="R93" s="233">
        <f t="shared" si="255"/>
        <v>0</v>
      </c>
      <c r="S93" s="233">
        <f>SUM(S95,S97,S99)</f>
        <v>0</v>
      </c>
      <c r="T93" s="233">
        <f>SUM(T95,T97,T99)</f>
        <v>0</v>
      </c>
      <c r="U93" s="233">
        <f t="shared" si="256"/>
        <v>240.11000000000007</v>
      </c>
      <c r="V93" s="233">
        <f>SUM(V95,V97,V99)</f>
        <v>37.26</v>
      </c>
      <c r="W93" s="233">
        <f>SUM(W95,W97,W99)</f>
        <v>202.85000000000008</v>
      </c>
      <c r="X93" s="233">
        <f t="shared" si="257"/>
        <v>2119.9499999999998</v>
      </c>
      <c r="Y93" s="233">
        <f>SUM(Y95,Y97,Y99)</f>
        <v>276.13000000000011</v>
      </c>
      <c r="Z93" s="233">
        <f>SUM(Z95,Z97,Z99)</f>
        <v>1843.82</v>
      </c>
      <c r="AA93" s="233">
        <f t="shared" si="258"/>
        <v>381.52999999999992</v>
      </c>
      <c r="AB93" s="233">
        <f t="shared" ref="AB93:AD94" si="259">SUM(AB95,AB97,AB99)</f>
        <v>293.80999999999995</v>
      </c>
      <c r="AC93" s="233">
        <f t="shared" si="259"/>
        <v>87.71999999999997</v>
      </c>
      <c r="AD93" s="233">
        <f t="shared" si="259"/>
        <v>0</v>
      </c>
      <c r="AE93" s="11"/>
    </row>
    <row r="94" spans="2:31" ht="17.25" customHeight="1" x14ac:dyDescent="0.15">
      <c r="B94" s="18" t="s">
        <v>16</v>
      </c>
      <c r="C94" s="36"/>
      <c r="D94" s="16" t="s">
        <v>14</v>
      </c>
      <c r="E94" s="233">
        <f t="shared" si="247"/>
        <v>1775.9779999999978</v>
      </c>
      <c r="F94" s="233">
        <f t="shared" si="248"/>
        <v>1425.0929999999976</v>
      </c>
      <c r="G94" s="233">
        <f t="shared" si="249"/>
        <v>1414.6739999999975</v>
      </c>
      <c r="H94" s="233">
        <f t="shared" si="249"/>
        <v>10.418999999999999</v>
      </c>
      <c r="I94" s="233">
        <f t="shared" si="250"/>
        <v>1411.8109999999974</v>
      </c>
      <c r="J94" s="233">
        <f>SUM(J96,J98,J100)</f>
        <v>1407.2449999999974</v>
      </c>
      <c r="K94" s="233">
        <f>SUM(K96,K98,K100)</f>
        <v>4.5659999999999989</v>
      </c>
      <c r="L94" s="233">
        <f t="shared" si="251"/>
        <v>13.282</v>
      </c>
      <c r="M94" s="233">
        <f>SUM(M96,M98,M100)</f>
        <v>7.4290000000000003</v>
      </c>
      <c r="N94" s="233">
        <f>SUM(N96,N98,N100)</f>
        <v>5.8529999999999998</v>
      </c>
      <c r="O94" s="233">
        <f t="shared" si="252"/>
        <v>350.88500000000033</v>
      </c>
      <c r="P94" s="233">
        <f>S94+V94+Y94</f>
        <v>74.034999999999997</v>
      </c>
      <c r="Q94" s="233">
        <f t="shared" si="254"/>
        <v>276.85000000000031</v>
      </c>
      <c r="R94" s="233">
        <f t="shared" si="255"/>
        <v>0</v>
      </c>
      <c r="S94" s="233">
        <f>SUM(S96,S98,S100)</f>
        <v>0</v>
      </c>
      <c r="T94" s="233">
        <f>SUM(T96,T98,T100)</f>
        <v>0</v>
      </c>
      <c r="U94" s="233">
        <f t="shared" si="256"/>
        <v>27.263000000000005</v>
      </c>
      <c r="V94" s="233">
        <f>SUM(V96,V98,V100)</f>
        <v>6.65</v>
      </c>
      <c r="W94" s="233">
        <f>SUM(W96,W98,W100)</f>
        <v>20.613000000000003</v>
      </c>
      <c r="X94" s="233">
        <f t="shared" si="257"/>
        <v>323.6220000000003</v>
      </c>
      <c r="Y94" s="233">
        <f>SUM(Y96,Y98,Y100)</f>
        <v>67.384999999999991</v>
      </c>
      <c r="Z94" s="233">
        <f>SUM(Z96,Z98,Z100)</f>
        <v>256.23700000000031</v>
      </c>
      <c r="AA94" s="233">
        <f t="shared" si="258"/>
        <v>0</v>
      </c>
      <c r="AB94" s="233">
        <f t="shared" si="259"/>
        <v>0</v>
      </c>
      <c r="AC94" s="233">
        <f t="shared" si="259"/>
        <v>0</v>
      </c>
      <c r="AD94" s="233">
        <f t="shared" si="259"/>
        <v>0</v>
      </c>
      <c r="AE94" s="11"/>
    </row>
    <row r="95" spans="2:31" ht="17.25" customHeight="1" x14ac:dyDescent="0.15">
      <c r="B95" s="18"/>
      <c r="C95" s="4" t="s">
        <v>17</v>
      </c>
      <c r="D95" s="16" t="s">
        <v>13</v>
      </c>
      <c r="E95" s="233">
        <f t="shared" si="247"/>
        <v>2872.3300000000054</v>
      </c>
      <c r="F95" s="233">
        <f t="shared" si="248"/>
        <v>2543.2500000000055</v>
      </c>
      <c r="G95" s="233">
        <f t="shared" si="249"/>
        <v>2531.1000000000054</v>
      </c>
      <c r="H95" s="233">
        <f t="shared" si="249"/>
        <v>12.149999999999999</v>
      </c>
      <c r="I95" s="233">
        <f t="shared" si="250"/>
        <v>2531.0200000000054</v>
      </c>
      <c r="J95" s="233">
        <v>2527.1300000000056</v>
      </c>
      <c r="K95" s="233">
        <v>3.8899999999999997</v>
      </c>
      <c r="L95" s="233">
        <f t="shared" si="251"/>
        <v>12.23</v>
      </c>
      <c r="M95" s="233">
        <v>3.97</v>
      </c>
      <c r="N95" s="231">
        <v>8.26</v>
      </c>
      <c r="O95" s="233">
        <f t="shared" si="252"/>
        <v>284.38</v>
      </c>
      <c r="P95" s="233">
        <f t="shared" si="253"/>
        <v>51.250000000000007</v>
      </c>
      <c r="Q95" s="233">
        <f t="shared" si="254"/>
        <v>233.12999999999997</v>
      </c>
      <c r="R95" s="233">
        <f t="shared" si="255"/>
        <v>0</v>
      </c>
      <c r="S95" s="238">
        <v>0</v>
      </c>
      <c r="T95" s="233">
        <v>0</v>
      </c>
      <c r="U95" s="233">
        <f t="shared" si="256"/>
        <v>3.11</v>
      </c>
      <c r="V95" s="233">
        <v>3.11</v>
      </c>
      <c r="W95" s="233">
        <v>0</v>
      </c>
      <c r="X95" s="233">
        <f t="shared" si="257"/>
        <v>281.27</v>
      </c>
      <c r="Y95" s="233">
        <v>48.140000000000008</v>
      </c>
      <c r="Z95" s="233">
        <v>233.12999999999997</v>
      </c>
      <c r="AA95" s="233">
        <f t="shared" si="258"/>
        <v>44.699999999999996</v>
      </c>
      <c r="AB95" s="233">
        <v>9.75</v>
      </c>
      <c r="AC95" s="233">
        <v>34.949999999999996</v>
      </c>
      <c r="AD95" s="231">
        <v>0</v>
      </c>
      <c r="AE95" s="11"/>
    </row>
    <row r="96" spans="2:31" ht="17.25" customHeight="1" x14ac:dyDescent="0.15">
      <c r="B96" s="18" t="s">
        <v>18</v>
      </c>
      <c r="C96" s="36"/>
      <c r="D96" s="16" t="s">
        <v>14</v>
      </c>
      <c r="E96" s="233">
        <f t="shared" si="247"/>
        <v>679.06299999999885</v>
      </c>
      <c r="F96" s="233">
        <f t="shared" si="248"/>
        <v>635.38699999999881</v>
      </c>
      <c r="G96" s="233">
        <f t="shared" si="249"/>
        <v>633.98899999999878</v>
      </c>
      <c r="H96" s="233">
        <f t="shared" si="249"/>
        <v>1.3980000000000001</v>
      </c>
      <c r="I96" s="233">
        <f t="shared" si="250"/>
        <v>634.40999999999872</v>
      </c>
      <c r="J96" s="233">
        <v>633.85599999999874</v>
      </c>
      <c r="K96" s="233">
        <v>0.55400000000000005</v>
      </c>
      <c r="L96" s="233">
        <f t="shared" si="251"/>
        <v>0.97699999999999998</v>
      </c>
      <c r="M96" s="233">
        <v>0.13300000000000001</v>
      </c>
      <c r="N96" s="231">
        <v>0.84399999999999997</v>
      </c>
      <c r="O96" s="233">
        <f t="shared" si="252"/>
        <v>43.676000000000002</v>
      </c>
      <c r="P96" s="233">
        <f t="shared" si="253"/>
        <v>11.417999999999999</v>
      </c>
      <c r="Q96" s="233">
        <f t="shared" si="254"/>
        <v>32.258000000000003</v>
      </c>
      <c r="R96" s="233">
        <f t="shared" si="255"/>
        <v>0</v>
      </c>
      <c r="S96" s="238">
        <v>0</v>
      </c>
      <c r="T96" s="238">
        <v>0</v>
      </c>
      <c r="U96" s="233">
        <f t="shared" si="256"/>
        <v>0.56599999999999995</v>
      </c>
      <c r="V96" s="233">
        <v>0.56599999999999995</v>
      </c>
      <c r="W96" s="233">
        <v>0</v>
      </c>
      <c r="X96" s="233">
        <f t="shared" si="257"/>
        <v>43.11</v>
      </c>
      <c r="Y96" s="233">
        <v>10.851999999999999</v>
      </c>
      <c r="Z96" s="233">
        <v>32.258000000000003</v>
      </c>
      <c r="AA96" s="233">
        <f t="shared" si="258"/>
        <v>0</v>
      </c>
      <c r="AB96" s="231">
        <v>0</v>
      </c>
      <c r="AC96" s="231">
        <v>0</v>
      </c>
      <c r="AD96" s="231">
        <v>0</v>
      </c>
      <c r="AE96" s="11"/>
    </row>
    <row r="97" spans="2:31" ht="17.25" customHeight="1" x14ac:dyDescent="0.15">
      <c r="B97" s="18"/>
      <c r="C97" s="4" t="s">
        <v>19</v>
      </c>
      <c r="D97" s="16" t="s">
        <v>13</v>
      </c>
      <c r="E97" s="233">
        <f t="shared" si="247"/>
        <v>2395.339999999997</v>
      </c>
      <c r="F97" s="233">
        <f t="shared" si="248"/>
        <v>1260.6599999999964</v>
      </c>
      <c r="G97" s="233">
        <f t="shared" si="249"/>
        <v>1227.6499999999965</v>
      </c>
      <c r="H97" s="233">
        <f t="shared" si="249"/>
        <v>33.010000000000005</v>
      </c>
      <c r="I97" s="233">
        <f t="shared" si="250"/>
        <v>1229.3699999999963</v>
      </c>
      <c r="J97" s="233">
        <v>1199.4999999999964</v>
      </c>
      <c r="K97" s="233">
        <v>29.870000000000005</v>
      </c>
      <c r="L97" s="233">
        <f t="shared" si="251"/>
        <v>31.290000000000006</v>
      </c>
      <c r="M97" s="233">
        <v>28.150000000000006</v>
      </c>
      <c r="N97" s="233">
        <v>3.1399999999999997</v>
      </c>
      <c r="O97" s="233">
        <f t="shared" si="252"/>
        <v>1009.6100000000005</v>
      </c>
      <c r="P97" s="233">
        <f t="shared" si="253"/>
        <v>246.85000000000011</v>
      </c>
      <c r="Q97" s="233">
        <f t="shared" si="254"/>
        <v>762.76000000000033</v>
      </c>
      <c r="R97" s="233">
        <f t="shared" si="255"/>
        <v>0</v>
      </c>
      <c r="S97" s="238">
        <v>0</v>
      </c>
      <c r="T97" s="238">
        <v>0</v>
      </c>
      <c r="U97" s="233">
        <f t="shared" si="256"/>
        <v>29.2</v>
      </c>
      <c r="V97" s="233">
        <v>24.09</v>
      </c>
      <c r="W97" s="233">
        <v>5.1099999999999994</v>
      </c>
      <c r="X97" s="233">
        <f t="shared" si="257"/>
        <v>980.41000000000042</v>
      </c>
      <c r="Y97" s="233">
        <v>222.7600000000001</v>
      </c>
      <c r="Z97" s="233">
        <v>757.65000000000032</v>
      </c>
      <c r="AA97" s="233">
        <f t="shared" si="258"/>
        <v>125.07</v>
      </c>
      <c r="AB97" s="233">
        <v>87.550000000000011</v>
      </c>
      <c r="AC97" s="233">
        <v>37.519999999999975</v>
      </c>
      <c r="AD97" s="231">
        <v>0</v>
      </c>
      <c r="AE97" s="11"/>
    </row>
    <row r="98" spans="2:31" ht="17.25" customHeight="1" x14ac:dyDescent="0.15">
      <c r="B98" s="18" t="s">
        <v>20</v>
      </c>
      <c r="C98" s="36" t="s">
        <v>21</v>
      </c>
      <c r="D98" s="16" t="s">
        <v>14</v>
      </c>
      <c r="E98" s="233">
        <f t="shared" si="247"/>
        <v>522.55399999999906</v>
      </c>
      <c r="F98" s="233">
        <f t="shared" si="248"/>
        <v>358.87499999999892</v>
      </c>
      <c r="G98" s="233">
        <f t="shared" si="249"/>
        <v>355.3539999999989</v>
      </c>
      <c r="H98" s="233">
        <f t="shared" si="249"/>
        <v>3.5209999999999995</v>
      </c>
      <c r="I98" s="233">
        <f t="shared" si="250"/>
        <v>353.36299999999892</v>
      </c>
      <c r="J98" s="233">
        <v>350.1209999999989</v>
      </c>
      <c r="K98" s="233">
        <v>3.2419999999999995</v>
      </c>
      <c r="L98" s="233">
        <f t="shared" si="251"/>
        <v>5.5119999999999996</v>
      </c>
      <c r="M98" s="233">
        <v>5.2329999999999997</v>
      </c>
      <c r="N98" s="233">
        <v>0.27900000000000003</v>
      </c>
      <c r="O98" s="233">
        <f t="shared" si="252"/>
        <v>163.67900000000017</v>
      </c>
      <c r="P98" s="233">
        <f t="shared" si="253"/>
        <v>59.656999999999989</v>
      </c>
      <c r="Q98" s="233">
        <f t="shared" si="254"/>
        <v>104.02200000000018</v>
      </c>
      <c r="R98" s="233">
        <f t="shared" si="255"/>
        <v>0</v>
      </c>
      <c r="S98" s="238">
        <v>0</v>
      </c>
      <c r="T98" s="238">
        <v>0</v>
      </c>
      <c r="U98" s="233">
        <f t="shared" si="256"/>
        <v>4.8840000000000003</v>
      </c>
      <c r="V98" s="233">
        <v>4.3639999999999999</v>
      </c>
      <c r="W98" s="233">
        <v>0.52</v>
      </c>
      <c r="X98" s="233">
        <f t="shared" si="257"/>
        <v>158.79500000000019</v>
      </c>
      <c r="Y98" s="233">
        <v>55.292999999999992</v>
      </c>
      <c r="Z98" s="233">
        <v>103.50200000000018</v>
      </c>
      <c r="AA98" s="233">
        <f t="shared" si="258"/>
        <v>0</v>
      </c>
      <c r="AB98" s="231">
        <v>0</v>
      </c>
      <c r="AC98" s="231">
        <v>0</v>
      </c>
      <c r="AD98" s="231">
        <v>0</v>
      </c>
      <c r="AE98" s="11"/>
    </row>
    <row r="99" spans="2:31" ht="17.25" customHeight="1" x14ac:dyDescent="0.15">
      <c r="B99" s="18"/>
      <c r="C99" s="4" t="s">
        <v>22</v>
      </c>
      <c r="D99" s="16" t="s">
        <v>13</v>
      </c>
      <c r="E99" s="233">
        <f t="shared" si="247"/>
        <v>2678.7899999999991</v>
      </c>
      <c r="F99" s="233">
        <f t="shared" si="248"/>
        <v>1400.9599999999996</v>
      </c>
      <c r="G99" s="233">
        <f t="shared" si="249"/>
        <v>1346.6699999999996</v>
      </c>
      <c r="H99" s="233">
        <f t="shared" si="249"/>
        <v>54.29</v>
      </c>
      <c r="I99" s="233">
        <f t="shared" si="250"/>
        <v>1309.7699999999998</v>
      </c>
      <c r="J99" s="233">
        <v>1301.8899999999996</v>
      </c>
      <c r="K99" s="233">
        <v>7.88</v>
      </c>
      <c r="L99" s="233">
        <f t="shared" si="251"/>
        <v>91.189999999999984</v>
      </c>
      <c r="M99" s="233">
        <v>44.779999999999987</v>
      </c>
      <c r="N99" s="233">
        <v>46.41</v>
      </c>
      <c r="O99" s="233">
        <f t="shared" si="252"/>
        <v>1066.0699999999997</v>
      </c>
      <c r="P99" s="233">
        <f t="shared" si="253"/>
        <v>15.290000000000001</v>
      </c>
      <c r="Q99" s="233">
        <f t="shared" si="254"/>
        <v>1050.7799999999997</v>
      </c>
      <c r="R99" s="233">
        <f t="shared" si="255"/>
        <v>0</v>
      </c>
      <c r="S99" s="231">
        <v>0</v>
      </c>
      <c r="T99" s="233">
        <v>0</v>
      </c>
      <c r="U99" s="233">
        <f t="shared" si="256"/>
        <v>207.8000000000001</v>
      </c>
      <c r="V99" s="233">
        <v>10.06</v>
      </c>
      <c r="W99" s="233">
        <v>197.74000000000009</v>
      </c>
      <c r="X99" s="233">
        <f t="shared" si="257"/>
        <v>858.26999999999964</v>
      </c>
      <c r="Y99" s="233">
        <v>5.23</v>
      </c>
      <c r="Z99" s="233">
        <v>853.03999999999962</v>
      </c>
      <c r="AA99" s="233">
        <f t="shared" si="258"/>
        <v>211.75999999999993</v>
      </c>
      <c r="AB99" s="233">
        <v>196.50999999999993</v>
      </c>
      <c r="AC99" s="233">
        <v>15.25</v>
      </c>
      <c r="AD99" s="233">
        <v>0</v>
      </c>
      <c r="AE99" s="11"/>
    </row>
    <row r="100" spans="2:31" ht="17.25" customHeight="1" x14ac:dyDescent="0.15">
      <c r="B100" s="18"/>
      <c r="C100" s="36" t="s">
        <v>21</v>
      </c>
      <c r="D100" s="16" t="s">
        <v>14</v>
      </c>
      <c r="E100" s="233">
        <f t="shared" si="247"/>
        <v>574.36099999999988</v>
      </c>
      <c r="F100" s="233">
        <f t="shared" si="248"/>
        <v>430.83099999999973</v>
      </c>
      <c r="G100" s="233">
        <f t="shared" si="249"/>
        <v>425.33099999999973</v>
      </c>
      <c r="H100" s="233">
        <f t="shared" si="249"/>
        <v>5.5</v>
      </c>
      <c r="I100" s="233">
        <f t="shared" si="250"/>
        <v>424.03799999999973</v>
      </c>
      <c r="J100" s="233">
        <v>423.26799999999974</v>
      </c>
      <c r="K100" s="233">
        <v>0.77</v>
      </c>
      <c r="L100" s="233">
        <f t="shared" si="251"/>
        <v>6.7929999999999993</v>
      </c>
      <c r="M100" s="233">
        <v>2.0630000000000002</v>
      </c>
      <c r="N100" s="233">
        <v>4.7299999999999995</v>
      </c>
      <c r="O100" s="233">
        <f t="shared" si="252"/>
        <v>143.53000000000011</v>
      </c>
      <c r="P100" s="233">
        <f t="shared" si="253"/>
        <v>2.96</v>
      </c>
      <c r="Q100" s="233">
        <f t="shared" si="254"/>
        <v>140.57000000000011</v>
      </c>
      <c r="R100" s="233">
        <f t="shared" si="255"/>
        <v>0</v>
      </c>
      <c r="S100" s="231">
        <v>0</v>
      </c>
      <c r="T100" s="233">
        <v>0</v>
      </c>
      <c r="U100" s="233">
        <f t="shared" si="256"/>
        <v>21.813000000000002</v>
      </c>
      <c r="V100" s="233">
        <v>1.7200000000000002</v>
      </c>
      <c r="W100" s="233">
        <v>20.093000000000004</v>
      </c>
      <c r="X100" s="233">
        <f t="shared" si="257"/>
        <v>121.71700000000008</v>
      </c>
      <c r="Y100" s="233">
        <v>1.24</v>
      </c>
      <c r="Z100" s="233">
        <v>120.47700000000009</v>
      </c>
      <c r="AA100" s="233">
        <f t="shared" si="258"/>
        <v>0</v>
      </c>
      <c r="AB100" s="231">
        <v>0</v>
      </c>
      <c r="AC100" s="231">
        <v>0</v>
      </c>
      <c r="AD100" s="231">
        <v>0</v>
      </c>
      <c r="AE100" s="11"/>
    </row>
    <row r="101" spans="2:31" ht="17.25" customHeight="1" x14ac:dyDescent="0.15">
      <c r="B101" s="17"/>
      <c r="C101" s="4" t="s">
        <v>15</v>
      </c>
      <c r="D101" s="16" t="s">
        <v>13</v>
      </c>
      <c r="E101" s="233">
        <f t="shared" si="247"/>
        <v>42904.500000000793</v>
      </c>
      <c r="F101" s="233">
        <f t="shared" si="248"/>
        <v>24803.290000000383</v>
      </c>
      <c r="G101" s="233">
        <f t="shared" si="249"/>
        <v>24591.400000000383</v>
      </c>
      <c r="H101" s="233">
        <f t="shared" si="249"/>
        <v>211.88999999999976</v>
      </c>
      <c r="I101" s="233">
        <f t="shared" si="250"/>
        <v>24445.570000000382</v>
      </c>
      <c r="J101" s="233">
        <f>SUM(J103,J105,J107,J109)</f>
        <v>24280.680000000382</v>
      </c>
      <c r="K101" s="233">
        <f>SUM(K103,K105,K107,K109)</f>
        <v>164.88999999999976</v>
      </c>
      <c r="L101" s="233">
        <f t="shared" si="251"/>
        <v>357.72000000000008</v>
      </c>
      <c r="M101" s="233">
        <f>SUM(M103,M105,M107,M109)</f>
        <v>310.72000000000008</v>
      </c>
      <c r="N101" s="233">
        <f>SUM(N103,N105,N107,N109)</f>
        <v>46.999999999999993</v>
      </c>
      <c r="O101" s="233">
        <f t="shared" si="252"/>
        <v>15878.460000000421</v>
      </c>
      <c r="P101" s="233">
        <f t="shared" si="253"/>
        <v>2696.5999999999676</v>
      </c>
      <c r="Q101" s="233">
        <f t="shared" si="254"/>
        <v>13181.860000000454</v>
      </c>
      <c r="R101" s="233">
        <f t="shared" si="255"/>
        <v>0</v>
      </c>
      <c r="S101" s="233">
        <f>SUM(S103,S105,S107,S109)</f>
        <v>0</v>
      </c>
      <c r="T101" s="233">
        <f>SUM(T103,T105,T107,T109)</f>
        <v>0</v>
      </c>
      <c r="U101" s="233">
        <f t="shared" si="256"/>
        <v>232.13000000000002</v>
      </c>
      <c r="V101" s="233">
        <f>SUM(V103,V105,V107,V109)</f>
        <v>124.50000000000001</v>
      </c>
      <c r="W101" s="233">
        <f>SUM(W103,W105,W107,W109)</f>
        <v>107.63000000000001</v>
      </c>
      <c r="X101" s="233">
        <f t="shared" si="257"/>
        <v>15646.330000000422</v>
      </c>
      <c r="Y101" s="233">
        <f>SUM(Y103,Y105,Y107,Y109)</f>
        <v>2572.0999999999676</v>
      </c>
      <c r="Z101" s="233">
        <f>SUM(Z103,Z105,Z107,Z109)</f>
        <v>13074.230000000454</v>
      </c>
      <c r="AA101" s="233">
        <f t="shared" si="258"/>
        <v>2222.6399999999908</v>
      </c>
      <c r="AB101" s="233">
        <f t="shared" ref="AB101:AD102" si="260">SUM(AB103,AB105,AB107,AB109)</f>
        <v>1715.8499999999917</v>
      </c>
      <c r="AC101" s="233">
        <f t="shared" si="260"/>
        <v>506.78999999999905</v>
      </c>
      <c r="AD101" s="233">
        <f t="shared" si="260"/>
        <v>0.11</v>
      </c>
      <c r="AE101" s="11"/>
    </row>
    <row r="102" spans="2:31" ht="17.25" customHeight="1" x14ac:dyDescent="0.15">
      <c r="B102" s="18"/>
      <c r="C102" s="36"/>
      <c r="D102" s="16" t="s">
        <v>14</v>
      </c>
      <c r="E102" s="233">
        <f t="shared" si="247"/>
        <v>10031.757999999722</v>
      </c>
      <c r="F102" s="233">
        <f t="shared" si="248"/>
        <v>7621.039999999779</v>
      </c>
      <c r="G102" s="233">
        <f t="shared" si="249"/>
        <v>7594.6699999997791</v>
      </c>
      <c r="H102" s="233">
        <f t="shared" si="249"/>
        <v>26.369999999999973</v>
      </c>
      <c r="I102" s="233">
        <f t="shared" si="250"/>
        <v>7568.0679999997783</v>
      </c>
      <c r="J102" s="233">
        <f>SUM(J104,J106,J108,J110)</f>
        <v>7546.3599999997787</v>
      </c>
      <c r="K102" s="233">
        <f>SUM(K104,K106,K108,K110)</f>
        <v>21.707999999999974</v>
      </c>
      <c r="L102" s="233">
        <f t="shared" si="251"/>
        <v>52.972000000000001</v>
      </c>
      <c r="M102" s="233">
        <f>SUM(M104,M106,M108,M110)</f>
        <v>48.31</v>
      </c>
      <c r="N102" s="233">
        <f>SUM(N104,N106,N108,N110)</f>
        <v>4.6619999999999999</v>
      </c>
      <c r="O102" s="233">
        <f t="shared" si="252"/>
        <v>2410.717999999943</v>
      </c>
      <c r="P102" s="233">
        <f t="shared" si="253"/>
        <v>646.69600000000048</v>
      </c>
      <c r="Q102" s="233">
        <f t="shared" si="254"/>
        <v>1764.0219999999424</v>
      </c>
      <c r="R102" s="233">
        <f t="shared" si="255"/>
        <v>0</v>
      </c>
      <c r="S102" s="233">
        <f>SUM(S104,S106,S108,S110)</f>
        <v>0</v>
      </c>
      <c r="T102" s="233">
        <f>SUM(T104,T106,T108,T110)</f>
        <v>0</v>
      </c>
      <c r="U102" s="233">
        <f t="shared" si="256"/>
        <v>31.953999999999997</v>
      </c>
      <c r="V102" s="233">
        <f>SUM(V104,V106,V108,V110)</f>
        <v>21.646999999999998</v>
      </c>
      <c r="W102" s="233">
        <f>SUM(W104,W106,W108,W110)</f>
        <v>10.306999999999999</v>
      </c>
      <c r="X102" s="233">
        <f t="shared" si="257"/>
        <v>2378.7639999999428</v>
      </c>
      <c r="Y102" s="233">
        <f>SUM(Y104,Y106,Y108,Y110)</f>
        <v>625.04900000000043</v>
      </c>
      <c r="Z102" s="233">
        <f>SUM(Z104,Z106,Z108,Z110)</f>
        <v>1753.7149999999424</v>
      </c>
      <c r="AA102" s="233">
        <f t="shared" si="258"/>
        <v>0</v>
      </c>
      <c r="AB102" s="233">
        <f t="shared" si="260"/>
        <v>0</v>
      </c>
      <c r="AC102" s="233">
        <f t="shared" si="260"/>
        <v>0</v>
      </c>
      <c r="AD102" s="233">
        <f t="shared" si="260"/>
        <v>0</v>
      </c>
      <c r="AE102" s="11"/>
    </row>
    <row r="103" spans="2:31" ht="17.25" customHeight="1" x14ac:dyDescent="0.15">
      <c r="B103" s="18" t="s">
        <v>443</v>
      </c>
      <c r="C103" s="4" t="s">
        <v>440</v>
      </c>
      <c r="D103" s="16" t="s">
        <v>13</v>
      </c>
      <c r="E103" s="233">
        <f t="shared" si="247"/>
        <v>3708.4699999999962</v>
      </c>
      <c r="F103" s="233">
        <f t="shared" si="248"/>
        <v>3508.8399999999965</v>
      </c>
      <c r="G103" s="233">
        <f t="shared" si="249"/>
        <v>3508.8399999999965</v>
      </c>
      <c r="H103" s="233">
        <f t="shared" si="249"/>
        <v>0</v>
      </c>
      <c r="I103" s="233">
        <f t="shared" si="250"/>
        <v>3502.6299999999965</v>
      </c>
      <c r="J103" s="233">
        <v>3502.6299999999965</v>
      </c>
      <c r="K103" s="233">
        <v>0</v>
      </c>
      <c r="L103" s="233">
        <f t="shared" si="251"/>
        <v>6.21</v>
      </c>
      <c r="M103" s="231">
        <v>6.21</v>
      </c>
      <c r="N103" s="238">
        <v>0</v>
      </c>
      <c r="O103" s="233">
        <f t="shared" si="252"/>
        <v>188.89000000000004</v>
      </c>
      <c r="P103" s="233">
        <f t="shared" si="253"/>
        <v>16.990000000000002</v>
      </c>
      <c r="Q103" s="233">
        <f t="shared" si="254"/>
        <v>171.90000000000003</v>
      </c>
      <c r="R103" s="233">
        <f t="shared" si="255"/>
        <v>0</v>
      </c>
      <c r="S103" s="238">
        <v>0</v>
      </c>
      <c r="T103" s="238">
        <v>0</v>
      </c>
      <c r="U103" s="233">
        <f t="shared" si="256"/>
        <v>0</v>
      </c>
      <c r="V103" s="233">
        <v>0</v>
      </c>
      <c r="W103" s="233">
        <v>0</v>
      </c>
      <c r="X103" s="233">
        <f t="shared" si="257"/>
        <v>188.89000000000004</v>
      </c>
      <c r="Y103" s="233">
        <v>16.990000000000002</v>
      </c>
      <c r="Z103" s="233">
        <v>171.90000000000003</v>
      </c>
      <c r="AA103" s="233">
        <f t="shared" si="258"/>
        <v>10.739999999999998</v>
      </c>
      <c r="AB103" s="233">
        <v>2.5599999999999996</v>
      </c>
      <c r="AC103" s="233">
        <v>8.18</v>
      </c>
      <c r="AD103" s="231">
        <v>0</v>
      </c>
      <c r="AE103" s="11"/>
    </row>
    <row r="104" spans="2:31" ht="17.25" customHeight="1" x14ac:dyDescent="0.15">
      <c r="B104" s="18"/>
      <c r="C104" s="36" t="s">
        <v>23</v>
      </c>
      <c r="D104" s="16" t="s">
        <v>14</v>
      </c>
      <c r="E104" s="233">
        <f t="shared" si="247"/>
        <v>885.64700000000005</v>
      </c>
      <c r="F104" s="233">
        <f t="shared" si="248"/>
        <v>868.06700000000001</v>
      </c>
      <c r="G104" s="233">
        <f t="shared" si="249"/>
        <v>868.06700000000001</v>
      </c>
      <c r="H104" s="233">
        <f t="shared" si="249"/>
        <v>0</v>
      </c>
      <c r="I104" s="233">
        <f t="shared" si="250"/>
        <v>867.42200000000003</v>
      </c>
      <c r="J104" s="233">
        <v>867.42200000000003</v>
      </c>
      <c r="K104" s="233">
        <v>0</v>
      </c>
      <c r="L104" s="233">
        <f t="shared" si="251"/>
        <v>0.64500000000000002</v>
      </c>
      <c r="M104" s="231">
        <v>0.64500000000000002</v>
      </c>
      <c r="N104" s="238">
        <v>0</v>
      </c>
      <c r="O104" s="233">
        <f t="shared" si="252"/>
        <v>17.579999999999998</v>
      </c>
      <c r="P104" s="233">
        <f t="shared" si="253"/>
        <v>4.032</v>
      </c>
      <c r="Q104" s="233">
        <f t="shared" si="254"/>
        <v>13.548</v>
      </c>
      <c r="R104" s="233">
        <f t="shared" si="255"/>
        <v>0</v>
      </c>
      <c r="S104" s="238">
        <v>0</v>
      </c>
      <c r="T104" s="238">
        <v>0</v>
      </c>
      <c r="U104" s="233">
        <f t="shared" si="256"/>
        <v>0</v>
      </c>
      <c r="V104" s="233">
        <v>0</v>
      </c>
      <c r="W104" s="233">
        <v>0</v>
      </c>
      <c r="X104" s="233">
        <f t="shared" si="257"/>
        <v>17.579999999999998</v>
      </c>
      <c r="Y104" s="233">
        <v>4.032</v>
      </c>
      <c r="Z104" s="233">
        <v>13.548</v>
      </c>
      <c r="AA104" s="233">
        <f t="shared" si="258"/>
        <v>0</v>
      </c>
      <c r="AB104" s="231">
        <v>0</v>
      </c>
      <c r="AC104" s="231">
        <v>0</v>
      </c>
      <c r="AD104" s="231">
        <v>0</v>
      </c>
      <c r="AE104" s="11"/>
    </row>
    <row r="105" spans="2:31" ht="17.25" customHeight="1" x14ac:dyDescent="0.15">
      <c r="B105" s="18" t="s">
        <v>444</v>
      </c>
      <c r="C105" s="4" t="s">
        <v>24</v>
      </c>
      <c r="D105" s="16" t="s">
        <v>13</v>
      </c>
      <c r="E105" s="233">
        <f t="shared" si="247"/>
        <v>5322.2899999999809</v>
      </c>
      <c r="F105" s="233">
        <f t="shared" si="248"/>
        <v>2112.7399999999948</v>
      </c>
      <c r="G105" s="233">
        <f t="shared" si="249"/>
        <v>2093.9599999999946</v>
      </c>
      <c r="H105" s="233">
        <f t="shared" si="249"/>
        <v>18.780000000000005</v>
      </c>
      <c r="I105" s="233">
        <f t="shared" si="250"/>
        <v>2083.5099999999948</v>
      </c>
      <c r="J105" s="233">
        <v>2066.2599999999948</v>
      </c>
      <c r="K105" s="233">
        <v>17.250000000000004</v>
      </c>
      <c r="L105" s="233">
        <f t="shared" si="251"/>
        <v>29.23</v>
      </c>
      <c r="M105" s="233">
        <v>27.7</v>
      </c>
      <c r="N105" s="238">
        <v>1.53</v>
      </c>
      <c r="O105" s="233">
        <f t="shared" si="252"/>
        <v>2910.9699999999857</v>
      </c>
      <c r="P105" s="233">
        <f t="shared" si="253"/>
        <v>535.94999999999993</v>
      </c>
      <c r="Q105" s="233">
        <f t="shared" si="254"/>
        <v>2375.0199999999859</v>
      </c>
      <c r="R105" s="233">
        <f t="shared" si="255"/>
        <v>0</v>
      </c>
      <c r="S105" s="238">
        <v>0</v>
      </c>
      <c r="T105" s="238">
        <v>0</v>
      </c>
      <c r="U105" s="233">
        <f t="shared" si="256"/>
        <v>44.769999999999996</v>
      </c>
      <c r="V105" s="233">
        <v>17.78</v>
      </c>
      <c r="W105" s="233">
        <v>26.99</v>
      </c>
      <c r="X105" s="233">
        <f t="shared" si="257"/>
        <v>2866.1999999999862</v>
      </c>
      <c r="Y105" s="233">
        <v>518.16999999999996</v>
      </c>
      <c r="Z105" s="233">
        <v>2348.0299999999861</v>
      </c>
      <c r="AA105" s="233">
        <f t="shared" si="258"/>
        <v>298.58000000000038</v>
      </c>
      <c r="AB105" s="233">
        <v>212.88000000000036</v>
      </c>
      <c r="AC105" s="233">
        <v>85.700000000000031</v>
      </c>
      <c r="AD105" s="231">
        <v>0</v>
      </c>
      <c r="AE105" s="11"/>
    </row>
    <row r="106" spans="2:31" ht="17.25" customHeight="1" x14ac:dyDescent="0.15">
      <c r="B106" s="18"/>
      <c r="C106" s="36" t="s">
        <v>21</v>
      </c>
      <c r="D106" s="16" t="s">
        <v>14</v>
      </c>
      <c r="E106" s="233">
        <f t="shared" si="247"/>
        <v>1099.1729999999975</v>
      </c>
      <c r="F106" s="233">
        <f t="shared" si="248"/>
        <v>641.24499999999864</v>
      </c>
      <c r="G106" s="233">
        <f t="shared" si="249"/>
        <v>639.39899999999864</v>
      </c>
      <c r="H106" s="233">
        <f t="shared" si="249"/>
        <v>1.8460000000000005</v>
      </c>
      <c r="I106" s="233">
        <f t="shared" si="250"/>
        <v>636.78399999999863</v>
      </c>
      <c r="J106" s="233">
        <v>635.05099999999868</v>
      </c>
      <c r="K106" s="233">
        <v>1.7330000000000005</v>
      </c>
      <c r="L106" s="233">
        <f t="shared" si="251"/>
        <v>4.4609999999999976</v>
      </c>
      <c r="M106" s="233">
        <v>4.3479999999999972</v>
      </c>
      <c r="N106" s="233">
        <v>0.113</v>
      </c>
      <c r="O106" s="233">
        <f t="shared" si="252"/>
        <v>457.92799999999875</v>
      </c>
      <c r="P106" s="233">
        <f t="shared" si="253"/>
        <v>128.98000000000042</v>
      </c>
      <c r="Q106" s="233">
        <f t="shared" si="254"/>
        <v>328.94799999999833</v>
      </c>
      <c r="R106" s="233">
        <f t="shared" si="255"/>
        <v>0</v>
      </c>
      <c r="S106" s="238">
        <v>0</v>
      </c>
      <c r="T106" s="238">
        <v>0</v>
      </c>
      <c r="U106" s="233">
        <f t="shared" si="256"/>
        <v>5.8529999999999998</v>
      </c>
      <c r="V106" s="233">
        <v>3.1450000000000005</v>
      </c>
      <c r="W106" s="233">
        <v>2.7079999999999997</v>
      </c>
      <c r="X106" s="233">
        <f t="shared" si="257"/>
        <v>452.07499999999874</v>
      </c>
      <c r="Y106" s="233">
        <v>125.83500000000042</v>
      </c>
      <c r="Z106" s="233">
        <v>326.2399999999983</v>
      </c>
      <c r="AA106" s="233">
        <f t="shared" si="258"/>
        <v>0</v>
      </c>
      <c r="AB106" s="231">
        <v>0</v>
      </c>
      <c r="AC106" s="231">
        <v>0</v>
      </c>
      <c r="AD106" s="231">
        <v>0</v>
      </c>
      <c r="AE106" s="11"/>
    </row>
    <row r="107" spans="2:31" ht="17.25" customHeight="1" x14ac:dyDescent="0.15">
      <c r="B107" s="18" t="s">
        <v>20</v>
      </c>
      <c r="C107" s="4" t="s">
        <v>25</v>
      </c>
      <c r="D107" s="16" t="s">
        <v>13</v>
      </c>
      <c r="E107" s="233">
        <f t="shared" si="247"/>
        <v>1703.2099999999991</v>
      </c>
      <c r="F107" s="233">
        <f t="shared" si="248"/>
        <v>644.15000000000043</v>
      </c>
      <c r="G107" s="233">
        <f t="shared" si="249"/>
        <v>621.91000000000042</v>
      </c>
      <c r="H107" s="233">
        <f t="shared" si="249"/>
        <v>22.240000000000002</v>
      </c>
      <c r="I107" s="233">
        <f t="shared" si="250"/>
        <v>572.92000000000041</v>
      </c>
      <c r="J107" s="233">
        <v>570.37000000000046</v>
      </c>
      <c r="K107" s="233">
        <v>2.5499999999999998</v>
      </c>
      <c r="L107" s="233">
        <f t="shared" si="251"/>
        <v>71.230000000000018</v>
      </c>
      <c r="M107" s="233">
        <v>51.540000000000013</v>
      </c>
      <c r="N107" s="233">
        <v>19.690000000000001</v>
      </c>
      <c r="O107" s="233">
        <f t="shared" si="252"/>
        <v>898.5499999999987</v>
      </c>
      <c r="P107" s="233">
        <f t="shared" si="253"/>
        <v>109.08</v>
      </c>
      <c r="Q107" s="233">
        <f t="shared" si="254"/>
        <v>789.46999999999866</v>
      </c>
      <c r="R107" s="233">
        <f t="shared" si="255"/>
        <v>0</v>
      </c>
      <c r="S107" s="238">
        <v>0</v>
      </c>
      <c r="T107" s="238">
        <v>0</v>
      </c>
      <c r="U107" s="233">
        <f t="shared" si="256"/>
        <v>5.9799999999999995</v>
      </c>
      <c r="V107" s="233">
        <v>5.6899999999999995</v>
      </c>
      <c r="W107" s="233">
        <v>0.28999999999999998</v>
      </c>
      <c r="X107" s="233">
        <f t="shared" si="257"/>
        <v>892.56999999999869</v>
      </c>
      <c r="Y107" s="233">
        <v>103.39</v>
      </c>
      <c r="Z107" s="233">
        <v>789.1799999999987</v>
      </c>
      <c r="AA107" s="233">
        <f t="shared" si="258"/>
        <v>160.51000000000002</v>
      </c>
      <c r="AB107" s="233">
        <v>133.02000000000001</v>
      </c>
      <c r="AC107" s="233">
        <v>27.490000000000009</v>
      </c>
      <c r="AD107" s="231">
        <v>0</v>
      </c>
      <c r="AE107" s="11"/>
    </row>
    <row r="108" spans="2:31" ht="17.25" customHeight="1" x14ac:dyDescent="0.15">
      <c r="B108" s="18"/>
      <c r="C108" s="36" t="s">
        <v>26</v>
      </c>
      <c r="D108" s="16" t="s">
        <v>14</v>
      </c>
      <c r="E108" s="233">
        <f t="shared" si="247"/>
        <v>307.27900000000022</v>
      </c>
      <c r="F108" s="233">
        <f t="shared" si="248"/>
        <v>174.68100000000018</v>
      </c>
      <c r="G108" s="233">
        <f t="shared" si="249"/>
        <v>172.45900000000017</v>
      </c>
      <c r="H108" s="233">
        <f t="shared" si="249"/>
        <v>2.2220000000000004</v>
      </c>
      <c r="I108" s="233">
        <f t="shared" si="250"/>
        <v>166.96300000000016</v>
      </c>
      <c r="J108" s="233">
        <v>166.76600000000016</v>
      </c>
      <c r="K108" s="233">
        <v>0.19700000000000001</v>
      </c>
      <c r="L108" s="233">
        <f t="shared" si="251"/>
        <v>7.7179999999999991</v>
      </c>
      <c r="M108" s="233">
        <v>5.6929999999999987</v>
      </c>
      <c r="N108" s="233">
        <v>2.0250000000000004</v>
      </c>
      <c r="O108" s="233">
        <f t="shared" si="252"/>
        <v>132.59800000000004</v>
      </c>
      <c r="P108" s="233">
        <f t="shared" si="253"/>
        <v>25.164999999999985</v>
      </c>
      <c r="Q108" s="233">
        <f t="shared" si="254"/>
        <v>107.43300000000006</v>
      </c>
      <c r="R108" s="233">
        <f t="shared" si="255"/>
        <v>0</v>
      </c>
      <c r="S108" s="238">
        <v>0</v>
      </c>
      <c r="T108" s="238">
        <v>0</v>
      </c>
      <c r="U108" s="233">
        <f t="shared" si="256"/>
        <v>0.96200000000000008</v>
      </c>
      <c r="V108" s="233">
        <v>0.93200000000000005</v>
      </c>
      <c r="W108" s="233">
        <v>0.03</v>
      </c>
      <c r="X108" s="233">
        <f t="shared" si="257"/>
        <v>131.63600000000005</v>
      </c>
      <c r="Y108" s="233">
        <v>24.232999999999986</v>
      </c>
      <c r="Z108" s="233">
        <v>107.40300000000006</v>
      </c>
      <c r="AA108" s="233">
        <f t="shared" si="258"/>
        <v>0</v>
      </c>
      <c r="AB108" s="231">
        <v>0</v>
      </c>
      <c r="AC108" s="231">
        <v>0</v>
      </c>
      <c r="AD108" s="231">
        <v>0</v>
      </c>
      <c r="AE108" s="11"/>
    </row>
    <row r="109" spans="2:31" ht="17.25" customHeight="1" x14ac:dyDescent="0.15">
      <c r="B109" s="18"/>
      <c r="C109" s="4" t="s">
        <v>27</v>
      </c>
      <c r="D109" s="16" t="s">
        <v>13</v>
      </c>
      <c r="E109" s="233">
        <f t="shared" si="247"/>
        <v>32170.530000000817</v>
      </c>
      <c r="F109" s="233">
        <f t="shared" si="248"/>
        <v>18537.560000000391</v>
      </c>
      <c r="G109" s="233">
        <f t="shared" si="249"/>
        <v>18366.690000000392</v>
      </c>
      <c r="H109" s="233">
        <f t="shared" si="249"/>
        <v>170.86999999999975</v>
      </c>
      <c r="I109" s="233">
        <f t="shared" si="250"/>
        <v>18286.510000000391</v>
      </c>
      <c r="J109" s="233">
        <v>18141.420000000391</v>
      </c>
      <c r="K109" s="233">
        <v>145.08999999999975</v>
      </c>
      <c r="L109" s="233">
        <f t="shared" si="251"/>
        <v>251.05000000000007</v>
      </c>
      <c r="M109" s="233">
        <v>225.27000000000007</v>
      </c>
      <c r="N109" s="233">
        <v>25.77999999999999</v>
      </c>
      <c r="O109" s="233">
        <f t="shared" si="252"/>
        <v>11880.050000000436</v>
      </c>
      <c r="P109" s="233">
        <f t="shared" si="253"/>
        <v>2034.5799999999676</v>
      </c>
      <c r="Q109" s="233">
        <f t="shared" si="254"/>
        <v>9845.4700000004686</v>
      </c>
      <c r="R109" s="233">
        <f t="shared" si="255"/>
        <v>0</v>
      </c>
      <c r="S109" s="233">
        <v>0</v>
      </c>
      <c r="T109" s="233">
        <v>0</v>
      </c>
      <c r="U109" s="233">
        <f t="shared" si="256"/>
        <v>181.38000000000002</v>
      </c>
      <c r="V109" s="233">
        <v>101.03000000000002</v>
      </c>
      <c r="W109" s="233">
        <v>80.350000000000009</v>
      </c>
      <c r="X109" s="233">
        <f t="shared" si="257"/>
        <v>11698.670000000437</v>
      </c>
      <c r="Y109" s="233">
        <v>1933.5499999999677</v>
      </c>
      <c r="Z109" s="233">
        <v>9765.1200000004683</v>
      </c>
      <c r="AA109" s="233">
        <f t="shared" si="258"/>
        <v>1752.8099999999902</v>
      </c>
      <c r="AB109" s="233">
        <v>1367.3899999999912</v>
      </c>
      <c r="AC109" s="233">
        <f>396.449999999999-2.99-8.04</f>
        <v>385.41999999999899</v>
      </c>
      <c r="AD109" s="233">
        <v>0.11</v>
      </c>
      <c r="AE109" s="11"/>
    </row>
    <row r="110" spans="2:31" ht="17.25" customHeight="1" thickBot="1" x14ac:dyDescent="0.2">
      <c r="B110" s="18"/>
      <c r="C110" s="36" t="s">
        <v>21</v>
      </c>
      <c r="D110" s="16" t="s">
        <v>14</v>
      </c>
      <c r="E110" s="233">
        <f t="shared" si="247"/>
        <v>7739.6589999997232</v>
      </c>
      <c r="F110" s="233">
        <f>G110+H110</f>
        <v>5937.0469999997795</v>
      </c>
      <c r="G110" s="233">
        <f t="shared" si="249"/>
        <v>5914.7449999997798</v>
      </c>
      <c r="H110" s="233">
        <f t="shared" si="249"/>
        <v>22.301999999999975</v>
      </c>
      <c r="I110" s="233">
        <f t="shared" si="250"/>
        <v>5896.8989999997802</v>
      </c>
      <c r="J110" s="233">
        <v>5877.12099999978</v>
      </c>
      <c r="K110" s="233">
        <v>19.777999999999974</v>
      </c>
      <c r="L110" s="233">
        <f t="shared" si="251"/>
        <v>40.148000000000003</v>
      </c>
      <c r="M110" s="233">
        <v>37.624000000000002</v>
      </c>
      <c r="N110" s="233">
        <v>2.5239999999999996</v>
      </c>
      <c r="O110" s="233">
        <f t="shared" si="252"/>
        <v>1802.6119999999439</v>
      </c>
      <c r="P110" s="233">
        <f t="shared" si="253"/>
        <v>488.51900000000006</v>
      </c>
      <c r="Q110" s="233">
        <f t="shared" si="254"/>
        <v>1314.0929999999439</v>
      </c>
      <c r="R110" s="233">
        <f t="shared" si="255"/>
        <v>0</v>
      </c>
      <c r="S110" s="233">
        <v>0</v>
      </c>
      <c r="T110" s="233">
        <v>0</v>
      </c>
      <c r="U110" s="233">
        <f t="shared" si="256"/>
        <v>25.138999999999996</v>
      </c>
      <c r="V110" s="233">
        <v>17.569999999999997</v>
      </c>
      <c r="W110" s="233">
        <v>7.569</v>
      </c>
      <c r="X110" s="233">
        <f t="shared" si="257"/>
        <v>1777.472999999944</v>
      </c>
      <c r="Y110" s="233">
        <v>470.94900000000007</v>
      </c>
      <c r="Z110" s="233">
        <v>1306.523999999944</v>
      </c>
      <c r="AA110" s="233">
        <f t="shared" si="258"/>
        <v>0</v>
      </c>
      <c r="AB110" s="231">
        <v>0</v>
      </c>
      <c r="AC110" s="231">
        <v>0</v>
      </c>
      <c r="AD110" s="231">
        <v>0</v>
      </c>
      <c r="AE110" s="11"/>
    </row>
    <row r="111" spans="2:31" ht="17.25" customHeight="1" x14ac:dyDescent="0.15">
      <c r="B111" s="6" t="s">
        <v>327</v>
      </c>
      <c r="C111" s="6" t="s">
        <v>328</v>
      </c>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row>
    <row r="113" spans="2:31" s="33" customFormat="1" ht="17.25" customHeight="1" x14ac:dyDescent="0.15">
      <c r="B113" s="33" t="s">
        <v>548</v>
      </c>
    </row>
    <row r="114" spans="2:31" ht="17.25" customHeight="1" thickBot="1" x14ac:dyDescent="0.2">
      <c r="C114" s="2"/>
      <c r="D114" s="2"/>
      <c r="E114" s="2"/>
      <c r="F114" s="2"/>
      <c r="G114" s="2"/>
      <c r="H114" s="2"/>
      <c r="I114" s="2"/>
      <c r="J114" s="2"/>
      <c r="K114" s="2"/>
      <c r="L114" s="2"/>
      <c r="M114" s="2"/>
      <c r="N114" s="2"/>
      <c r="O114" s="2"/>
      <c r="P114" s="2"/>
      <c r="Q114" s="2"/>
      <c r="R114" s="2"/>
      <c r="S114" s="2"/>
      <c r="T114" s="2"/>
      <c r="U114" s="2"/>
      <c r="V114" s="2"/>
      <c r="W114" s="2"/>
      <c r="X114" s="2"/>
      <c r="Y114" s="2"/>
      <c r="Z114" s="2"/>
      <c r="AA114" s="2" t="s">
        <v>28</v>
      </c>
      <c r="AB114" s="2"/>
      <c r="AC114" s="2"/>
      <c r="AD114" s="2"/>
    </row>
    <row r="115" spans="2:31" ht="17.25" customHeight="1" x14ac:dyDescent="0.15">
      <c r="B115" s="5"/>
      <c r="C115" s="6"/>
      <c r="D115" s="6"/>
      <c r="E115" s="7"/>
      <c r="F115" s="8" t="s">
        <v>0</v>
      </c>
      <c r="G115" s="9"/>
      <c r="H115" s="9"/>
      <c r="I115" s="9"/>
      <c r="J115" s="9"/>
      <c r="K115" s="9"/>
      <c r="L115" s="9"/>
      <c r="M115" s="9"/>
      <c r="N115" s="9"/>
      <c r="O115" s="9"/>
      <c r="P115" s="9"/>
      <c r="Q115" s="9"/>
      <c r="R115" s="9"/>
      <c r="S115" s="9"/>
      <c r="T115" s="9"/>
      <c r="U115" s="9"/>
      <c r="V115" s="9"/>
      <c r="W115" s="9"/>
      <c r="X115" s="9"/>
      <c r="Y115" s="9"/>
      <c r="Z115" s="9"/>
      <c r="AA115" s="8" t="s">
        <v>208</v>
      </c>
      <c r="AB115" s="9"/>
      <c r="AC115" s="9"/>
      <c r="AD115" s="7"/>
      <c r="AE115" s="11"/>
    </row>
    <row r="116" spans="2:31" ht="17.25" customHeight="1" x14ac:dyDescent="0.15">
      <c r="B116" s="1" t="s">
        <v>1</v>
      </c>
      <c r="C116" s="2"/>
      <c r="D116" s="2"/>
      <c r="E116" s="12" t="s">
        <v>2</v>
      </c>
      <c r="F116" s="13" t="s">
        <v>3</v>
      </c>
      <c r="G116" s="14"/>
      <c r="H116" s="14"/>
      <c r="I116" s="14"/>
      <c r="J116" s="14"/>
      <c r="K116" s="14"/>
      <c r="L116" s="14"/>
      <c r="M116" s="14"/>
      <c r="N116" s="14"/>
      <c r="O116" s="13" t="s">
        <v>4</v>
      </c>
      <c r="P116" s="14"/>
      <c r="Q116" s="14"/>
      <c r="R116" s="14"/>
      <c r="S116" s="14"/>
      <c r="T116" s="14"/>
      <c r="U116" s="14"/>
      <c r="V116" s="14"/>
      <c r="W116" s="14"/>
      <c r="X116" s="14"/>
      <c r="Y116" s="14"/>
      <c r="Z116" s="14"/>
      <c r="AA116" s="16"/>
      <c r="AB116" s="16"/>
      <c r="AC116" s="16"/>
      <c r="AD116" s="12" t="s">
        <v>205</v>
      </c>
      <c r="AE116" s="11"/>
    </row>
    <row r="117" spans="2:31" ht="17.25" customHeight="1" x14ac:dyDescent="0.15">
      <c r="B117" s="1"/>
      <c r="C117" s="2"/>
      <c r="D117" s="2"/>
      <c r="E117" s="12"/>
      <c r="F117" s="13" t="s">
        <v>5</v>
      </c>
      <c r="G117" s="14"/>
      <c r="H117" s="14"/>
      <c r="I117" s="13" t="s">
        <v>6</v>
      </c>
      <c r="J117" s="14"/>
      <c r="K117" s="14"/>
      <c r="L117" s="13" t="s">
        <v>7</v>
      </c>
      <c r="M117" s="14"/>
      <c r="N117" s="14"/>
      <c r="O117" s="13" t="s">
        <v>8</v>
      </c>
      <c r="P117" s="14"/>
      <c r="Q117" s="14"/>
      <c r="R117" s="13" t="s">
        <v>6</v>
      </c>
      <c r="S117" s="14"/>
      <c r="T117" s="14"/>
      <c r="U117" s="13" t="s">
        <v>7</v>
      </c>
      <c r="V117" s="14"/>
      <c r="W117" s="14"/>
      <c r="X117" s="13" t="s">
        <v>9</v>
      </c>
      <c r="Y117" s="14"/>
      <c r="Z117" s="14"/>
      <c r="AA117" s="12" t="s">
        <v>2</v>
      </c>
      <c r="AB117" s="37" t="s">
        <v>206</v>
      </c>
      <c r="AC117" s="37" t="s">
        <v>207</v>
      </c>
      <c r="AD117" s="12"/>
      <c r="AE117" s="11"/>
    </row>
    <row r="118" spans="2:31" ht="17.25" customHeight="1" x14ac:dyDescent="0.15">
      <c r="B118" s="11"/>
      <c r="E118" s="15"/>
      <c r="F118" s="16" t="s">
        <v>2</v>
      </c>
      <c r="G118" s="16" t="s">
        <v>10</v>
      </c>
      <c r="H118" s="16" t="s">
        <v>11</v>
      </c>
      <c r="I118" s="16" t="s">
        <v>2</v>
      </c>
      <c r="J118" s="16" t="s">
        <v>10</v>
      </c>
      <c r="K118" s="16" t="s">
        <v>11</v>
      </c>
      <c r="L118" s="16" t="s">
        <v>2</v>
      </c>
      <c r="M118" s="16" t="s">
        <v>10</v>
      </c>
      <c r="N118" s="16" t="s">
        <v>11</v>
      </c>
      <c r="O118" s="16" t="s">
        <v>2</v>
      </c>
      <c r="P118" s="41" t="s">
        <v>10</v>
      </c>
      <c r="Q118" s="42" t="s">
        <v>11</v>
      </c>
      <c r="R118" s="16" t="s">
        <v>2</v>
      </c>
      <c r="S118" s="16" t="s">
        <v>10</v>
      </c>
      <c r="T118" s="16" t="s">
        <v>11</v>
      </c>
      <c r="U118" s="16" t="s">
        <v>2</v>
      </c>
      <c r="V118" s="16" t="s">
        <v>10</v>
      </c>
      <c r="W118" s="16" t="s">
        <v>11</v>
      </c>
      <c r="X118" s="16" t="s">
        <v>2</v>
      </c>
      <c r="Y118" s="16" t="s">
        <v>10</v>
      </c>
      <c r="Z118" s="16" t="s">
        <v>11</v>
      </c>
      <c r="AA118" s="15"/>
      <c r="AB118" s="15"/>
      <c r="AC118" s="15"/>
      <c r="AD118" s="15"/>
      <c r="AE118" s="11"/>
    </row>
    <row r="119" spans="2:31" ht="17.25" customHeight="1" x14ac:dyDescent="0.15">
      <c r="B119" s="45" t="s">
        <v>12</v>
      </c>
      <c r="C119" s="14"/>
      <c r="D119" s="16" t="s">
        <v>13</v>
      </c>
      <c r="E119" s="233">
        <f>F119+O119+AA119+AD119</f>
        <v>31684.190000000333</v>
      </c>
      <c r="F119" s="233">
        <v>16642.970000000205</v>
      </c>
      <c r="G119" s="233">
        <v>16494.310000000205</v>
      </c>
      <c r="H119" s="233">
        <v>148.66</v>
      </c>
      <c r="I119" s="233">
        <v>16174.930000000204</v>
      </c>
      <c r="J119" s="233">
        <v>16090.090000000204</v>
      </c>
      <c r="K119" s="233">
        <v>84.839999999999975</v>
      </c>
      <c r="L119" s="233">
        <v>468.04000000000042</v>
      </c>
      <c r="M119" s="233">
        <v>404.22000000000037</v>
      </c>
      <c r="N119" s="233">
        <v>63.820000000000022</v>
      </c>
      <c r="O119" s="233">
        <v>14328.810000000129</v>
      </c>
      <c r="P119" s="233">
        <v>2295.2399999999875</v>
      </c>
      <c r="Q119" s="233">
        <v>12033.570000000142</v>
      </c>
      <c r="R119" s="233">
        <v>0</v>
      </c>
      <c r="S119" s="233">
        <v>0</v>
      </c>
      <c r="T119" s="233">
        <v>0</v>
      </c>
      <c r="U119" s="233">
        <v>612.05999999999995</v>
      </c>
      <c r="V119" s="233">
        <v>175.95000000000013</v>
      </c>
      <c r="W119" s="233">
        <v>436.10999999999979</v>
      </c>
      <c r="X119" s="233">
        <v>13716.750000000127</v>
      </c>
      <c r="Y119" s="233">
        <v>2119.2899999999872</v>
      </c>
      <c r="Z119" s="233">
        <v>11597.460000000141</v>
      </c>
      <c r="AA119" s="233">
        <v>712.12000000000012</v>
      </c>
      <c r="AB119" s="233">
        <v>313.75000000000017</v>
      </c>
      <c r="AC119" s="233">
        <v>398.36999999999995</v>
      </c>
      <c r="AD119" s="233">
        <v>0.28999999999999998</v>
      </c>
      <c r="AE119" s="11"/>
    </row>
    <row r="120" spans="2:31" ht="17.25" customHeight="1" x14ac:dyDescent="0.15">
      <c r="B120" s="18"/>
      <c r="D120" s="16" t="s">
        <v>14</v>
      </c>
      <c r="E120" s="233">
        <f t="shared" ref="E120:E138" si="261">F120+O120+AA120+AD120</f>
        <v>7214.0799999999499</v>
      </c>
      <c r="F120" s="233">
        <v>5117.8389999999554</v>
      </c>
      <c r="G120" s="233">
        <v>5102.1579999999558</v>
      </c>
      <c r="H120" s="233">
        <v>15.680999999999997</v>
      </c>
      <c r="I120" s="233">
        <v>5056.8349999999564</v>
      </c>
      <c r="J120" s="233">
        <v>5047.417999999956</v>
      </c>
      <c r="K120" s="233">
        <v>9.4169999999999998</v>
      </c>
      <c r="L120" s="233">
        <v>61.004000000000005</v>
      </c>
      <c r="M120" s="233">
        <v>54.740000000000009</v>
      </c>
      <c r="N120" s="233">
        <v>6.2639999999999985</v>
      </c>
      <c r="O120" s="233">
        <v>2096.2409999999945</v>
      </c>
      <c r="P120" s="233">
        <v>537.34899999999914</v>
      </c>
      <c r="Q120" s="233">
        <v>1558.8919999999953</v>
      </c>
      <c r="R120" s="233">
        <v>0</v>
      </c>
      <c r="S120" s="233">
        <v>0</v>
      </c>
      <c r="T120" s="233">
        <v>0</v>
      </c>
      <c r="U120" s="233">
        <v>73.341000000000008</v>
      </c>
      <c r="V120" s="233">
        <v>29.625000000000004</v>
      </c>
      <c r="W120" s="233">
        <v>43.716000000000008</v>
      </c>
      <c r="X120" s="233">
        <v>2022.8999999999942</v>
      </c>
      <c r="Y120" s="233">
        <v>507.72399999999908</v>
      </c>
      <c r="Z120" s="233">
        <v>1515.1759999999952</v>
      </c>
      <c r="AA120" s="231">
        <v>0</v>
      </c>
      <c r="AB120" s="231">
        <v>0</v>
      </c>
      <c r="AC120" s="231">
        <v>0</v>
      </c>
      <c r="AD120" s="231">
        <v>0</v>
      </c>
      <c r="AE120" s="11"/>
    </row>
    <row r="121" spans="2:31" ht="17.25" customHeight="1" x14ac:dyDescent="0.15">
      <c r="B121" s="17"/>
      <c r="C121" s="4" t="s">
        <v>15</v>
      </c>
      <c r="D121" s="16" t="s">
        <v>13</v>
      </c>
      <c r="E121" s="233">
        <f t="shared" si="261"/>
        <v>5071.9799999999914</v>
      </c>
      <c r="F121" s="233">
        <v>3514.8099999999918</v>
      </c>
      <c r="G121" s="233">
        <v>3496.2199999999916</v>
      </c>
      <c r="H121" s="233">
        <v>18.59</v>
      </c>
      <c r="I121" s="233">
        <v>3413.7299999999918</v>
      </c>
      <c r="J121" s="233">
        <v>3403.3899999999917</v>
      </c>
      <c r="K121" s="233">
        <v>10.34</v>
      </c>
      <c r="L121" s="233">
        <v>101.08</v>
      </c>
      <c r="M121" s="233">
        <v>92.83</v>
      </c>
      <c r="N121" s="233">
        <v>8.25</v>
      </c>
      <c r="O121" s="233">
        <v>1376.6099999999997</v>
      </c>
      <c r="P121" s="233">
        <v>190.85000000000008</v>
      </c>
      <c r="Q121" s="233">
        <v>1185.7599999999995</v>
      </c>
      <c r="R121" s="233">
        <v>0</v>
      </c>
      <c r="S121" s="238">
        <v>0</v>
      </c>
      <c r="T121" s="233">
        <v>0</v>
      </c>
      <c r="U121" s="233">
        <v>98.469999999999985</v>
      </c>
      <c r="V121" s="233">
        <v>16.640000000000004</v>
      </c>
      <c r="W121" s="233">
        <v>81.829999999999984</v>
      </c>
      <c r="X121" s="233">
        <v>1278.1399999999996</v>
      </c>
      <c r="Y121" s="233">
        <v>174.21000000000006</v>
      </c>
      <c r="Z121" s="233">
        <v>1103.9299999999996</v>
      </c>
      <c r="AA121" s="233">
        <v>180.56000000000006</v>
      </c>
      <c r="AB121" s="233">
        <v>114.44000000000005</v>
      </c>
      <c r="AC121" s="233">
        <v>66.11999999999999</v>
      </c>
      <c r="AD121" s="233">
        <v>0</v>
      </c>
      <c r="AE121" s="11"/>
    </row>
    <row r="122" spans="2:31" ht="17.25" customHeight="1" x14ac:dyDescent="0.15">
      <c r="B122" s="18" t="s">
        <v>16</v>
      </c>
      <c r="C122" s="36"/>
      <c r="D122" s="16" t="s">
        <v>14</v>
      </c>
      <c r="E122" s="233">
        <f t="shared" si="261"/>
        <v>1187.0639999999999</v>
      </c>
      <c r="F122" s="233">
        <v>993.9349999999996</v>
      </c>
      <c r="G122" s="233">
        <v>991.98299999999961</v>
      </c>
      <c r="H122" s="233">
        <v>1.9520000000000004</v>
      </c>
      <c r="I122" s="233">
        <v>975.73399999999958</v>
      </c>
      <c r="J122" s="233">
        <v>974.62799999999959</v>
      </c>
      <c r="K122" s="233">
        <v>1.1060000000000003</v>
      </c>
      <c r="L122" s="233">
        <v>18.201000000000001</v>
      </c>
      <c r="M122" s="233">
        <v>17.355</v>
      </c>
      <c r="N122" s="233">
        <v>0.84599999999999997</v>
      </c>
      <c r="O122" s="233">
        <v>193.12900000000022</v>
      </c>
      <c r="P122" s="233">
        <v>45.756000000000007</v>
      </c>
      <c r="Q122" s="233">
        <v>147.37300000000022</v>
      </c>
      <c r="R122" s="233">
        <v>0</v>
      </c>
      <c r="S122" s="238">
        <v>0</v>
      </c>
      <c r="T122" s="233">
        <v>0</v>
      </c>
      <c r="U122" s="233">
        <v>11.170999999999999</v>
      </c>
      <c r="V122" s="233">
        <v>2.875</v>
      </c>
      <c r="W122" s="233">
        <v>8.2959999999999994</v>
      </c>
      <c r="X122" s="233">
        <v>181.95800000000023</v>
      </c>
      <c r="Y122" s="233">
        <v>42.881000000000007</v>
      </c>
      <c r="Z122" s="233">
        <v>139.07700000000023</v>
      </c>
      <c r="AA122" s="231">
        <v>0</v>
      </c>
      <c r="AB122" s="231">
        <v>0</v>
      </c>
      <c r="AC122" s="231">
        <v>0</v>
      </c>
      <c r="AD122" s="231">
        <v>0</v>
      </c>
      <c r="AE122" s="11"/>
    </row>
    <row r="123" spans="2:31" ht="17.25" customHeight="1" x14ac:dyDescent="0.15">
      <c r="B123" s="18"/>
      <c r="C123" s="4" t="s">
        <v>17</v>
      </c>
      <c r="D123" s="16" t="s">
        <v>13</v>
      </c>
      <c r="E123" s="233">
        <f t="shared" si="261"/>
        <v>2160.9699999999989</v>
      </c>
      <c r="F123" s="233">
        <v>2082.6599999999989</v>
      </c>
      <c r="G123" s="233">
        <v>2081.9299999999989</v>
      </c>
      <c r="H123" s="233">
        <v>0.73</v>
      </c>
      <c r="I123" s="233">
        <v>2051.7399999999989</v>
      </c>
      <c r="J123" s="233">
        <v>2051.0099999999989</v>
      </c>
      <c r="K123" s="233">
        <v>0.73</v>
      </c>
      <c r="L123" s="233">
        <v>30.919999999999998</v>
      </c>
      <c r="M123" s="233">
        <v>30.919999999999998</v>
      </c>
      <c r="N123" s="231">
        <v>0</v>
      </c>
      <c r="O123" s="233">
        <v>69.72999999999999</v>
      </c>
      <c r="P123" s="233">
        <v>18.310000000000002</v>
      </c>
      <c r="Q123" s="233">
        <v>51.419999999999987</v>
      </c>
      <c r="R123" s="238">
        <v>0</v>
      </c>
      <c r="S123" s="238">
        <v>0</v>
      </c>
      <c r="T123" s="233">
        <v>0</v>
      </c>
      <c r="U123" s="233">
        <v>0</v>
      </c>
      <c r="V123" s="233">
        <v>0</v>
      </c>
      <c r="W123" s="233">
        <v>0</v>
      </c>
      <c r="X123" s="233">
        <v>69.72999999999999</v>
      </c>
      <c r="Y123" s="233">
        <v>18.310000000000002</v>
      </c>
      <c r="Z123" s="233">
        <v>51.419999999999987</v>
      </c>
      <c r="AA123" s="233">
        <v>8.5800000000000018</v>
      </c>
      <c r="AB123" s="233">
        <v>2.5700000000000003</v>
      </c>
      <c r="AC123" s="233">
        <v>6.0100000000000007</v>
      </c>
      <c r="AD123" s="231">
        <v>0</v>
      </c>
      <c r="AE123" s="11"/>
    </row>
    <row r="124" spans="2:31" ht="17.25" customHeight="1" x14ac:dyDescent="0.15">
      <c r="B124" s="18" t="s">
        <v>18</v>
      </c>
      <c r="C124" s="36"/>
      <c r="D124" s="16" t="s">
        <v>14</v>
      </c>
      <c r="E124" s="233">
        <f t="shared" si="261"/>
        <v>547.01600000000019</v>
      </c>
      <c r="F124" s="233">
        <v>536.76500000000021</v>
      </c>
      <c r="G124" s="233">
        <v>536.72900000000027</v>
      </c>
      <c r="H124" s="233">
        <v>3.6000000000000004E-2</v>
      </c>
      <c r="I124" s="233">
        <v>532.32700000000023</v>
      </c>
      <c r="J124" s="233">
        <v>532.29100000000028</v>
      </c>
      <c r="K124" s="233">
        <v>3.6000000000000004E-2</v>
      </c>
      <c r="L124" s="233">
        <v>4.4379999999999997</v>
      </c>
      <c r="M124" s="233">
        <v>4.4379999999999997</v>
      </c>
      <c r="N124" s="231">
        <v>0</v>
      </c>
      <c r="O124" s="233">
        <v>10.250999999999999</v>
      </c>
      <c r="P124" s="233">
        <v>4.42</v>
      </c>
      <c r="Q124" s="233">
        <v>5.8309999999999995</v>
      </c>
      <c r="R124" s="238">
        <v>0</v>
      </c>
      <c r="S124" s="238">
        <v>0</v>
      </c>
      <c r="T124" s="238">
        <v>0</v>
      </c>
      <c r="U124" s="233">
        <v>0</v>
      </c>
      <c r="V124" s="233">
        <v>0</v>
      </c>
      <c r="W124" s="233">
        <v>0</v>
      </c>
      <c r="X124" s="233">
        <v>10.250999999999999</v>
      </c>
      <c r="Y124" s="233">
        <v>4.42</v>
      </c>
      <c r="Z124" s="233">
        <v>5.8309999999999995</v>
      </c>
      <c r="AA124" s="231">
        <v>0</v>
      </c>
      <c r="AB124" s="231">
        <v>0</v>
      </c>
      <c r="AC124" s="231">
        <v>0</v>
      </c>
      <c r="AD124" s="231">
        <v>0</v>
      </c>
      <c r="AE124" s="11"/>
    </row>
    <row r="125" spans="2:31" ht="17.25" customHeight="1" x14ac:dyDescent="0.15">
      <c r="B125" s="18"/>
      <c r="C125" s="4" t="s">
        <v>19</v>
      </c>
      <c r="D125" s="16" t="s">
        <v>13</v>
      </c>
      <c r="E125" s="233">
        <f t="shared" si="261"/>
        <v>2768.739999999993</v>
      </c>
      <c r="F125" s="233">
        <v>1405.8399999999931</v>
      </c>
      <c r="G125" s="233">
        <v>1387.9799999999932</v>
      </c>
      <c r="H125" s="233">
        <v>17.86</v>
      </c>
      <c r="I125" s="233">
        <v>1335.679999999993</v>
      </c>
      <c r="J125" s="233">
        <v>1326.0699999999931</v>
      </c>
      <c r="K125" s="233">
        <v>9.61</v>
      </c>
      <c r="L125" s="233">
        <v>70.16</v>
      </c>
      <c r="M125" s="233">
        <v>61.910000000000004</v>
      </c>
      <c r="N125" s="233">
        <v>8.25</v>
      </c>
      <c r="O125" s="233">
        <v>1190.9199999999998</v>
      </c>
      <c r="P125" s="233">
        <v>170.12000000000006</v>
      </c>
      <c r="Q125" s="233">
        <v>1020.7999999999997</v>
      </c>
      <c r="R125" s="238">
        <v>0</v>
      </c>
      <c r="S125" s="238">
        <v>0</v>
      </c>
      <c r="T125" s="238">
        <v>0</v>
      </c>
      <c r="U125" s="233">
        <v>97.549999999999983</v>
      </c>
      <c r="V125" s="233">
        <v>15.720000000000002</v>
      </c>
      <c r="W125" s="233">
        <v>81.829999999999984</v>
      </c>
      <c r="X125" s="233">
        <v>1093.3699999999997</v>
      </c>
      <c r="Y125" s="233">
        <v>154.40000000000006</v>
      </c>
      <c r="Z125" s="233">
        <v>938.96999999999969</v>
      </c>
      <c r="AA125" s="233">
        <v>171.98000000000002</v>
      </c>
      <c r="AB125" s="233">
        <v>111.87000000000005</v>
      </c>
      <c r="AC125" s="233">
        <v>60.109999999999985</v>
      </c>
      <c r="AD125" s="231">
        <v>0</v>
      </c>
      <c r="AE125" s="11"/>
    </row>
    <row r="126" spans="2:31" ht="17.25" customHeight="1" x14ac:dyDescent="0.15">
      <c r="B126" s="18" t="s">
        <v>20</v>
      </c>
      <c r="C126" s="36" t="s">
        <v>21</v>
      </c>
      <c r="D126" s="16" t="s">
        <v>14</v>
      </c>
      <c r="E126" s="233">
        <f t="shared" si="261"/>
        <v>613.68099999999959</v>
      </c>
      <c r="F126" s="233">
        <v>447.81799999999936</v>
      </c>
      <c r="G126" s="233">
        <v>445.90199999999936</v>
      </c>
      <c r="H126" s="233">
        <v>1.9160000000000004</v>
      </c>
      <c r="I126" s="233">
        <v>434.05499999999932</v>
      </c>
      <c r="J126" s="233">
        <v>432.98499999999933</v>
      </c>
      <c r="K126" s="233">
        <v>1.0700000000000003</v>
      </c>
      <c r="L126" s="233">
        <v>13.763000000000002</v>
      </c>
      <c r="M126" s="233">
        <v>12.917000000000002</v>
      </c>
      <c r="N126" s="233">
        <v>0.84599999999999997</v>
      </c>
      <c r="O126" s="233">
        <v>165.86300000000023</v>
      </c>
      <c r="P126" s="233">
        <v>40.786000000000001</v>
      </c>
      <c r="Q126" s="233">
        <v>125.07700000000023</v>
      </c>
      <c r="R126" s="238">
        <v>0</v>
      </c>
      <c r="S126" s="238">
        <v>0</v>
      </c>
      <c r="T126" s="238">
        <v>0</v>
      </c>
      <c r="U126" s="233">
        <v>11.01</v>
      </c>
      <c r="V126" s="233">
        <v>2.714</v>
      </c>
      <c r="W126" s="233">
        <v>8.2959999999999994</v>
      </c>
      <c r="X126" s="233">
        <v>154.85300000000024</v>
      </c>
      <c r="Y126" s="233">
        <v>38.072000000000003</v>
      </c>
      <c r="Z126" s="233">
        <v>116.78100000000022</v>
      </c>
      <c r="AA126" s="231">
        <v>0</v>
      </c>
      <c r="AB126" s="231">
        <v>0</v>
      </c>
      <c r="AC126" s="231">
        <v>0</v>
      </c>
      <c r="AD126" s="231">
        <v>0</v>
      </c>
      <c r="AE126" s="11"/>
    </row>
    <row r="127" spans="2:31" ht="17.25" customHeight="1" x14ac:dyDescent="0.15">
      <c r="B127" s="18"/>
      <c r="C127" s="4" t="s">
        <v>22</v>
      </c>
      <c r="D127" s="16" t="s">
        <v>13</v>
      </c>
      <c r="E127" s="233">
        <f t="shared" si="261"/>
        <v>142.27000000000001</v>
      </c>
      <c r="F127" s="233">
        <v>26.309999999999992</v>
      </c>
      <c r="G127" s="233">
        <v>26.309999999999992</v>
      </c>
      <c r="H127" s="233">
        <v>0</v>
      </c>
      <c r="I127" s="233">
        <v>26.309999999999992</v>
      </c>
      <c r="J127" s="233">
        <v>26.309999999999992</v>
      </c>
      <c r="K127" s="233">
        <v>0</v>
      </c>
      <c r="L127" s="233">
        <v>0</v>
      </c>
      <c r="M127" s="233">
        <v>0</v>
      </c>
      <c r="N127" s="233">
        <v>0</v>
      </c>
      <c r="O127" s="233">
        <v>115.96000000000002</v>
      </c>
      <c r="P127" s="233">
        <v>2.42</v>
      </c>
      <c r="Q127" s="233">
        <v>113.54000000000002</v>
      </c>
      <c r="R127" s="233">
        <v>0</v>
      </c>
      <c r="S127" s="231">
        <v>0</v>
      </c>
      <c r="T127" s="233">
        <v>0</v>
      </c>
      <c r="U127" s="233">
        <v>0.92</v>
      </c>
      <c r="V127" s="233">
        <v>0.92</v>
      </c>
      <c r="W127" s="233">
        <v>0</v>
      </c>
      <c r="X127" s="233">
        <v>115.04000000000002</v>
      </c>
      <c r="Y127" s="233">
        <v>1.5</v>
      </c>
      <c r="Z127" s="233">
        <v>113.54000000000002</v>
      </c>
      <c r="AA127" s="233">
        <v>0</v>
      </c>
      <c r="AB127" s="233">
        <v>0</v>
      </c>
      <c r="AC127" s="233">
        <v>0</v>
      </c>
      <c r="AD127" s="233">
        <v>0</v>
      </c>
      <c r="AE127" s="11"/>
    </row>
    <row r="128" spans="2:31" ht="17.25" customHeight="1" x14ac:dyDescent="0.15">
      <c r="B128" s="18"/>
      <c r="C128" s="36" t="s">
        <v>21</v>
      </c>
      <c r="D128" s="16" t="s">
        <v>14</v>
      </c>
      <c r="E128" s="233">
        <f t="shared" si="261"/>
        <v>26.366999999999994</v>
      </c>
      <c r="F128" s="233">
        <v>9.3520000000000003</v>
      </c>
      <c r="G128" s="233">
        <v>9.3520000000000003</v>
      </c>
      <c r="H128" s="233">
        <v>0</v>
      </c>
      <c r="I128" s="233">
        <v>9.3520000000000003</v>
      </c>
      <c r="J128" s="233">
        <v>9.3520000000000003</v>
      </c>
      <c r="K128" s="233">
        <v>0</v>
      </c>
      <c r="L128" s="233">
        <v>0</v>
      </c>
      <c r="M128" s="233">
        <v>0</v>
      </c>
      <c r="N128" s="233">
        <v>0</v>
      </c>
      <c r="O128" s="233">
        <v>17.014999999999993</v>
      </c>
      <c r="P128" s="233">
        <v>0.55000000000000004</v>
      </c>
      <c r="Q128" s="233">
        <v>16.464999999999993</v>
      </c>
      <c r="R128" s="233">
        <v>0</v>
      </c>
      <c r="S128" s="231">
        <v>0</v>
      </c>
      <c r="T128" s="233">
        <v>0</v>
      </c>
      <c r="U128" s="233">
        <v>0.161</v>
      </c>
      <c r="V128" s="233">
        <v>0.161</v>
      </c>
      <c r="W128" s="233">
        <v>0</v>
      </c>
      <c r="X128" s="233">
        <v>16.853999999999992</v>
      </c>
      <c r="Y128" s="233">
        <v>0.38900000000000001</v>
      </c>
      <c r="Z128" s="233">
        <v>16.464999999999993</v>
      </c>
      <c r="AA128" s="231">
        <v>0</v>
      </c>
      <c r="AB128" s="231">
        <v>0</v>
      </c>
      <c r="AC128" s="231">
        <v>0</v>
      </c>
      <c r="AD128" s="231">
        <v>0</v>
      </c>
      <c r="AE128" s="11"/>
    </row>
    <row r="129" spans="2:31" ht="17.25" customHeight="1" x14ac:dyDescent="0.15">
      <c r="B129" s="17"/>
      <c r="C129" s="4" t="s">
        <v>15</v>
      </c>
      <c r="D129" s="16" t="s">
        <v>13</v>
      </c>
      <c r="E129" s="233">
        <f t="shared" si="261"/>
        <v>26612.210000000345</v>
      </c>
      <c r="F129" s="233">
        <v>13128.160000000213</v>
      </c>
      <c r="G129" s="233">
        <v>12998.090000000213</v>
      </c>
      <c r="H129" s="233">
        <v>130.07</v>
      </c>
      <c r="I129" s="233">
        <v>12761.200000000212</v>
      </c>
      <c r="J129" s="233">
        <v>12686.700000000212</v>
      </c>
      <c r="K129" s="233">
        <v>74.499999999999972</v>
      </c>
      <c r="L129" s="233">
        <v>366.96000000000038</v>
      </c>
      <c r="M129" s="233">
        <v>311.39000000000038</v>
      </c>
      <c r="N129" s="233">
        <v>55.570000000000022</v>
      </c>
      <c r="O129" s="233">
        <v>12952.200000000128</v>
      </c>
      <c r="P129" s="233">
        <v>2104.3899999999871</v>
      </c>
      <c r="Q129" s="233">
        <v>10847.810000000141</v>
      </c>
      <c r="R129" s="233">
        <v>0</v>
      </c>
      <c r="S129" s="233">
        <v>0</v>
      </c>
      <c r="T129" s="233">
        <v>0</v>
      </c>
      <c r="U129" s="233">
        <v>513.58999999999992</v>
      </c>
      <c r="V129" s="233">
        <v>159.31000000000012</v>
      </c>
      <c r="W129" s="233">
        <v>354.2799999999998</v>
      </c>
      <c r="X129" s="233">
        <v>12438.610000000128</v>
      </c>
      <c r="Y129" s="233">
        <v>1945.079999999987</v>
      </c>
      <c r="Z129" s="233">
        <v>10493.530000000141</v>
      </c>
      <c r="AA129" s="233">
        <v>531.56000000000006</v>
      </c>
      <c r="AB129" s="233">
        <v>199.31000000000012</v>
      </c>
      <c r="AC129" s="233">
        <v>332.24999999999994</v>
      </c>
      <c r="AD129" s="233">
        <v>0.28999999999999998</v>
      </c>
      <c r="AE129" s="11"/>
    </row>
    <row r="130" spans="2:31" ht="17.25" customHeight="1" x14ac:dyDescent="0.15">
      <c r="B130" s="18"/>
      <c r="C130" s="36"/>
      <c r="D130" s="16" t="s">
        <v>14</v>
      </c>
      <c r="E130" s="233">
        <f t="shared" si="261"/>
        <v>6027.0159999999505</v>
      </c>
      <c r="F130" s="233">
        <v>4123.9039999999568</v>
      </c>
      <c r="G130" s="233">
        <v>4110.1749999999565</v>
      </c>
      <c r="H130" s="233">
        <v>13.728999999999999</v>
      </c>
      <c r="I130" s="233">
        <v>4081.1009999999565</v>
      </c>
      <c r="J130" s="233">
        <v>4072.7899999999563</v>
      </c>
      <c r="K130" s="233">
        <v>8.3109999999999999</v>
      </c>
      <c r="L130" s="233">
        <v>42.803000000000011</v>
      </c>
      <c r="M130" s="233">
        <v>37.385000000000012</v>
      </c>
      <c r="N130" s="233">
        <v>5.4179999999999984</v>
      </c>
      <c r="O130" s="233">
        <v>1903.1119999999942</v>
      </c>
      <c r="P130" s="233">
        <v>491.59299999999905</v>
      </c>
      <c r="Q130" s="233">
        <v>1411.518999999995</v>
      </c>
      <c r="R130" s="233">
        <v>0</v>
      </c>
      <c r="S130" s="233">
        <v>0</v>
      </c>
      <c r="T130" s="233">
        <v>0</v>
      </c>
      <c r="U130" s="233">
        <v>62.170000000000016</v>
      </c>
      <c r="V130" s="233">
        <v>26.750000000000004</v>
      </c>
      <c r="W130" s="233">
        <v>35.420000000000009</v>
      </c>
      <c r="X130" s="233">
        <v>1840.9419999999941</v>
      </c>
      <c r="Y130" s="233">
        <v>464.84299999999905</v>
      </c>
      <c r="Z130" s="233">
        <v>1376.0989999999949</v>
      </c>
      <c r="AA130" s="231">
        <v>0</v>
      </c>
      <c r="AB130" s="231">
        <v>0</v>
      </c>
      <c r="AC130" s="231">
        <v>0</v>
      </c>
      <c r="AD130" s="231">
        <v>0</v>
      </c>
      <c r="AE130" s="11"/>
    </row>
    <row r="131" spans="2:31" ht="17.25" customHeight="1" x14ac:dyDescent="0.15">
      <c r="B131" s="18" t="s">
        <v>443</v>
      </c>
      <c r="C131" s="4" t="s">
        <v>440</v>
      </c>
      <c r="D131" s="16" t="s">
        <v>13</v>
      </c>
      <c r="E131" s="233">
        <f t="shared" si="261"/>
        <v>614.88999999999965</v>
      </c>
      <c r="F131" s="233">
        <v>581.66999999999962</v>
      </c>
      <c r="G131" s="233">
        <v>568.37999999999965</v>
      </c>
      <c r="H131" s="233">
        <v>13.29</v>
      </c>
      <c r="I131" s="233">
        <v>580.81999999999971</v>
      </c>
      <c r="J131" s="233">
        <v>567.9599999999997</v>
      </c>
      <c r="K131" s="233">
        <v>12.86</v>
      </c>
      <c r="L131" s="231">
        <v>0.85</v>
      </c>
      <c r="M131" s="231">
        <v>0.42</v>
      </c>
      <c r="N131" s="238">
        <v>0.43</v>
      </c>
      <c r="O131" s="233">
        <v>33.22</v>
      </c>
      <c r="P131" s="233">
        <v>0</v>
      </c>
      <c r="Q131" s="233">
        <v>33.22</v>
      </c>
      <c r="R131" s="238">
        <v>0</v>
      </c>
      <c r="S131" s="238">
        <v>0</v>
      </c>
      <c r="T131" s="238">
        <v>0</v>
      </c>
      <c r="U131" s="233">
        <v>0</v>
      </c>
      <c r="V131" s="233">
        <v>0</v>
      </c>
      <c r="W131" s="233">
        <v>0</v>
      </c>
      <c r="X131" s="233">
        <v>33.22</v>
      </c>
      <c r="Y131" s="233">
        <v>0</v>
      </c>
      <c r="Z131" s="233">
        <v>33.22</v>
      </c>
      <c r="AA131" s="233">
        <v>0</v>
      </c>
      <c r="AB131" s="233">
        <v>0</v>
      </c>
      <c r="AC131" s="233">
        <v>0</v>
      </c>
      <c r="AD131" s="231">
        <v>0</v>
      </c>
      <c r="AE131" s="11"/>
    </row>
    <row r="132" spans="2:31" ht="17.25" customHeight="1" x14ac:dyDescent="0.15">
      <c r="B132" s="18"/>
      <c r="C132" s="36" t="s">
        <v>23</v>
      </c>
      <c r="D132" s="16" t="s">
        <v>14</v>
      </c>
      <c r="E132" s="233">
        <f t="shared" si="261"/>
        <v>138.60600000000005</v>
      </c>
      <c r="F132" s="233">
        <v>136.38300000000004</v>
      </c>
      <c r="G132" s="233">
        <v>135.72000000000003</v>
      </c>
      <c r="H132" s="233">
        <v>0.66300000000000026</v>
      </c>
      <c r="I132" s="233">
        <v>136.36300000000003</v>
      </c>
      <c r="J132" s="233">
        <v>135.71500000000003</v>
      </c>
      <c r="K132" s="233">
        <v>0.64800000000000024</v>
      </c>
      <c r="L132" s="231">
        <v>0.02</v>
      </c>
      <c r="M132" s="231">
        <v>5.0000000000000001E-3</v>
      </c>
      <c r="N132" s="238">
        <v>1.4999999999999999E-2</v>
      </c>
      <c r="O132" s="233">
        <v>2.2229999999999994</v>
      </c>
      <c r="P132" s="233">
        <v>0</v>
      </c>
      <c r="Q132" s="233">
        <v>2.2229999999999994</v>
      </c>
      <c r="R132" s="238">
        <v>0</v>
      </c>
      <c r="S132" s="238">
        <v>0</v>
      </c>
      <c r="T132" s="238">
        <v>0</v>
      </c>
      <c r="U132" s="233">
        <v>0</v>
      </c>
      <c r="V132" s="233">
        <v>0</v>
      </c>
      <c r="W132" s="233">
        <v>0</v>
      </c>
      <c r="X132" s="233">
        <v>2.2229999999999994</v>
      </c>
      <c r="Y132" s="233">
        <v>0</v>
      </c>
      <c r="Z132" s="233">
        <v>2.2229999999999994</v>
      </c>
      <c r="AA132" s="231">
        <v>0</v>
      </c>
      <c r="AB132" s="231">
        <v>0</v>
      </c>
      <c r="AC132" s="231">
        <v>0</v>
      </c>
      <c r="AD132" s="231">
        <v>0</v>
      </c>
      <c r="AE132" s="11"/>
    </row>
    <row r="133" spans="2:31" ht="17.25" customHeight="1" x14ac:dyDescent="0.15">
      <c r="B133" s="18" t="s">
        <v>444</v>
      </c>
      <c r="C133" s="4" t="s">
        <v>24</v>
      </c>
      <c r="D133" s="16" t="s">
        <v>13</v>
      </c>
      <c r="E133" s="233">
        <f t="shared" si="261"/>
        <v>2060.5499999999979</v>
      </c>
      <c r="F133" s="233">
        <v>873.68999999999858</v>
      </c>
      <c r="G133" s="233">
        <v>867.77999999999861</v>
      </c>
      <c r="H133" s="233">
        <v>5.91</v>
      </c>
      <c r="I133" s="233">
        <v>871.2899999999986</v>
      </c>
      <c r="J133" s="233">
        <v>865.37999999999863</v>
      </c>
      <c r="K133" s="233">
        <v>5.91</v>
      </c>
      <c r="L133" s="233">
        <v>2.4</v>
      </c>
      <c r="M133" s="233">
        <v>2.4</v>
      </c>
      <c r="N133" s="238">
        <v>0</v>
      </c>
      <c r="O133" s="233">
        <v>1158.9899999999993</v>
      </c>
      <c r="P133" s="233">
        <v>116.24</v>
      </c>
      <c r="Q133" s="233">
        <v>1042.7499999999993</v>
      </c>
      <c r="R133" s="238">
        <v>0</v>
      </c>
      <c r="S133" s="238">
        <v>0</v>
      </c>
      <c r="T133" s="238">
        <v>0</v>
      </c>
      <c r="U133" s="233">
        <v>8.620000000000001</v>
      </c>
      <c r="V133" s="233">
        <v>3.89</v>
      </c>
      <c r="W133" s="233">
        <v>4.7300000000000004</v>
      </c>
      <c r="X133" s="233">
        <v>1150.3699999999992</v>
      </c>
      <c r="Y133" s="233">
        <v>112.35</v>
      </c>
      <c r="Z133" s="233">
        <v>1038.0199999999993</v>
      </c>
      <c r="AA133" s="233">
        <v>27.869999999999994</v>
      </c>
      <c r="AB133" s="233">
        <v>4.84</v>
      </c>
      <c r="AC133" s="233">
        <v>23.029999999999994</v>
      </c>
      <c r="AD133" s="231">
        <v>0</v>
      </c>
      <c r="AE133" s="11"/>
    </row>
    <row r="134" spans="2:31" ht="17.25" customHeight="1" x14ac:dyDescent="0.15">
      <c r="B134" s="18"/>
      <c r="C134" s="36" t="s">
        <v>21</v>
      </c>
      <c r="D134" s="16" t="s">
        <v>14</v>
      </c>
      <c r="E134" s="233">
        <f t="shared" si="261"/>
        <v>417.9950000000004</v>
      </c>
      <c r="F134" s="233">
        <v>270.58299999999991</v>
      </c>
      <c r="G134" s="233">
        <v>270.25599999999991</v>
      </c>
      <c r="H134" s="233">
        <v>0.32700000000000007</v>
      </c>
      <c r="I134" s="233">
        <v>270.16499999999991</v>
      </c>
      <c r="J134" s="233">
        <v>269.83799999999991</v>
      </c>
      <c r="K134" s="233">
        <v>0.32700000000000007</v>
      </c>
      <c r="L134" s="233">
        <v>0.41800000000000004</v>
      </c>
      <c r="M134" s="233">
        <v>0.41800000000000004</v>
      </c>
      <c r="N134" s="233">
        <v>0</v>
      </c>
      <c r="O134" s="233">
        <v>147.41200000000049</v>
      </c>
      <c r="P134" s="233">
        <v>26.655000000000005</v>
      </c>
      <c r="Q134" s="233">
        <v>120.75700000000047</v>
      </c>
      <c r="R134" s="238">
        <v>0</v>
      </c>
      <c r="S134" s="238">
        <v>0</v>
      </c>
      <c r="T134" s="238">
        <v>0</v>
      </c>
      <c r="U134" s="233">
        <v>1.0269999999999999</v>
      </c>
      <c r="V134" s="233">
        <v>0.54099999999999993</v>
      </c>
      <c r="W134" s="233">
        <v>0.48600000000000004</v>
      </c>
      <c r="X134" s="233">
        <v>146.38500000000047</v>
      </c>
      <c r="Y134" s="233">
        <v>26.114000000000004</v>
      </c>
      <c r="Z134" s="233">
        <v>120.27100000000047</v>
      </c>
      <c r="AA134" s="231">
        <v>0</v>
      </c>
      <c r="AB134" s="231">
        <v>0</v>
      </c>
      <c r="AC134" s="231">
        <v>0</v>
      </c>
      <c r="AD134" s="231">
        <v>0</v>
      </c>
      <c r="AE134" s="11"/>
    </row>
    <row r="135" spans="2:31" ht="17.25" customHeight="1" x14ac:dyDescent="0.15">
      <c r="B135" s="18" t="s">
        <v>20</v>
      </c>
      <c r="C135" s="4" t="s">
        <v>25</v>
      </c>
      <c r="D135" s="16" t="s">
        <v>13</v>
      </c>
      <c r="E135" s="233">
        <f t="shared" si="261"/>
        <v>2111.9399999999987</v>
      </c>
      <c r="F135" s="233">
        <v>760.72999999999922</v>
      </c>
      <c r="G135" s="233">
        <v>752.15999999999917</v>
      </c>
      <c r="H135" s="233">
        <v>8.57</v>
      </c>
      <c r="I135" s="233">
        <v>716.63999999999919</v>
      </c>
      <c r="J135" s="233">
        <v>710.79999999999916</v>
      </c>
      <c r="K135" s="233">
        <v>5.84</v>
      </c>
      <c r="L135" s="233">
        <v>44.09</v>
      </c>
      <c r="M135" s="233">
        <v>41.360000000000007</v>
      </c>
      <c r="N135" s="233">
        <v>2.73</v>
      </c>
      <c r="O135" s="233">
        <v>1304.8499999999992</v>
      </c>
      <c r="P135" s="233">
        <v>235.02999999999994</v>
      </c>
      <c r="Q135" s="233">
        <v>1069.8199999999993</v>
      </c>
      <c r="R135" s="238">
        <v>0</v>
      </c>
      <c r="S135" s="238">
        <v>0</v>
      </c>
      <c r="T135" s="238">
        <v>0</v>
      </c>
      <c r="U135" s="233">
        <v>62.48</v>
      </c>
      <c r="V135" s="233">
        <v>11</v>
      </c>
      <c r="W135" s="233">
        <v>51.48</v>
      </c>
      <c r="X135" s="233">
        <v>1242.3699999999992</v>
      </c>
      <c r="Y135" s="233">
        <v>224.02999999999994</v>
      </c>
      <c r="Z135" s="233">
        <v>1018.3399999999993</v>
      </c>
      <c r="AA135" s="233">
        <v>46.36</v>
      </c>
      <c r="AB135" s="233">
        <v>24.830000000000002</v>
      </c>
      <c r="AC135" s="233">
        <v>21.53</v>
      </c>
      <c r="AD135" s="231">
        <v>0</v>
      </c>
      <c r="AE135" s="11"/>
    </row>
    <row r="136" spans="2:31" ht="17.25" customHeight="1" x14ac:dyDescent="0.15">
      <c r="B136" s="18"/>
      <c r="C136" s="36" t="s">
        <v>26</v>
      </c>
      <c r="D136" s="16" t="s">
        <v>14</v>
      </c>
      <c r="E136" s="233">
        <f t="shared" si="261"/>
        <v>426.79300000000046</v>
      </c>
      <c r="F136" s="233">
        <v>241.82400000000015</v>
      </c>
      <c r="G136" s="233">
        <v>240.78700000000015</v>
      </c>
      <c r="H136" s="233">
        <v>1.0370000000000001</v>
      </c>
      <c r="I136" s="233">
        <v>234.65100000000015</v>
      </c>
      <c r="J136" s="233">
        <v>233.89100000000016</v>
      </c>
      <c r="K136" s="233">
        <v>0.76000000000000012</v>
      </c>
      <c r="L136" s="233">
        <v>7.1730000000000009</v>
      </c>
      <c r="M136" s="233">
        <v>6.8960000000000008</v>
      </c>
      <c r="N136" s="233">
        <v>0.27700000000000002</v>
      </c>
      <c r="O136" s="233">
        <v>184.96900000000028</v>
      </c>
      <c r="P136" s="233">
        <v>51.537999999999997</v>
      </c>
      <c r="Q136" s="233">
        <v>133.4310000000003</v>
      </c>
      <c r="R136" s="238">
        <v>0</v>
      </c>
      <c r="S136" s="238">
        <v>0</v>
      </c>
      <c r="T136" s="238">
        <v>0</v>
      </c>
      <c r="U136" s="233">
        <v>6.9279999999999999</v>
      </c>
      <c r="V136" s="233">
        <v>1.7</v>
      </c>
      <c r="W136" s="233">
        <v>5.2279999999999998</v>
      </c>
      <c r="X136" s="233">
        <v>178.04100000000028</v>
      </c>
      <c r="Y136" s="233">
        <v>49.837999999999994</v>
      </c>
      <c r="Z136" s="233">
        <v>128.20300000000029</v>
      </c>
      <c r="AA136" s="231">
        <v>0</v>
      </c>
      <c r="AB136" s="231">
        <v>0</v>
      </c>
      <c r="AC136" s="231">
        <v>0</v>
      </c>
      <c r="AD136" s="231">
        <v>0</v>
      </c>
      <c r="AE136" s="11"/>
    </row>
    <row r="137" spans="2:31" ht="17.25" customHeight="1" x14ac:dyDescent="0.15">
      <c r="B137" s="18"/>
      <c r="C137" s="4" t="s">
        <v>27</v>
      </c>
      <c r="D137" s="16" t="s">
        <v>13</v>
      </c>
      <c r="E137" s="233">
        <f t="shared" si="261"/>
        <v>21824.830000000347</v>
      </c>
      <c r="F137" s="233">
        <v>10912.070000000214</v>
      </c>
      <c r="G137" s="233">
        <v>10809.770000000215</v>
      </c>
      <c r="H137" s="233">
        <v>102.3</v>
      </c>
      <c r="I137" s="233">
        <v>10592.450000000214</v>
      </c>
      <c r="J137" s="233">
        <v>10542.560000000214</v>
      </c>
      <c r="K137" s="233">
        <v>49.889999999999979</v>
      </c>
      <c r="L137" s="233">
        <v>319.6200000000004</v>
      </c>
      <c r="M137" s="233">
        <v>267.21000000000038</v>
      </c>
      <c r="N137" s="233">
        <v>52.410000000000018</v>
      </c>
      <c r="O137" s="233">
        <v>10455.14000000013</v>
      </c>
      <c r="P137" s="233">
        <v>1753.1199999999872</v>
      </c>
      <c r="Q137" s="233">
        <v>8702.0200000001423</v>
      </c>
      <c r="R137" s="233">
        <v>0</v>
      </c>
      <c r="S137" s="233">
        <v>0</v>
      </c>
      <c r="T137" s="233">
        <v>0</v>
      </c>
      <c r="U137" s="233">
        <v>442.4899999999999</v>
      </c>
      <c r="V137" s="233">
        <v>144.4200000000001</v>
      </c>
      <c r="W137" s="233">
        <v>298.06999999999982</v>
      </c>
      <c r="X137" s="233">
        <v>10012.650000000129</v>
      </c>
      <c r="Y137" s="233">
        <v>1608.6999999999871</v>
      </c>
      <c r="Z137" s="233">
        <v>8403.9500000001426</v>
      </c>
      <c r="AA137" s="233">
        <v>457.33000000000004</v>
      </c>
      <c r="AB137" s="233">
        <v>169.6400000000001</v>
      </c>
      <c r="AC137" s="233">
        <v>287.68999999999994</v>
      </c>
      <c r="AD137" s="233">
        <v>0.28999999999999998</v>
      </c>
      <c r="AE137" s="11"/>
    </row>
    <row r="138" spans="2:31" ht="17.25" customHeight="1" thickBot="1" x14ac:dyDescent="0.2">
      <c r="B138" s="18"/>
      <c r="C138" s="36" t="s">
        <v>21</v>
      </c>
      <c r="D138" s="16" t="s">
        <v>14</v>
      </c>
      <c r="E138" s="233">
        <f t="shared" si="261"/>
        <v>5043.6219999999485</v>
      </c>
      <c r="F138" s="233">
        <v>3475.1139999999559</v>
      </c>
      <c r="G138" s="233">
        <v>3463.4119999999562</v>
      </c>
      <c r="H138" s="233">
        <v>11.701999999999998</v>
      </c>
      <c r="I138" s="233">
        <v>3439.9219999999564</v>
      </c>
      <c r="J138" s="233">
        <v>3433.3459999999563</v>
      </c>
      <c r="K138" s="233">
        <v>6.5759999999999996</v>
      </c>
      <c r="L138" s="233">
        <v>35.192000000000014</v>
      </c>
      <c r="M138" s="233">
        <v>30.066000000000013</v>
      </c>
      <c r="N138" s="233">
        <v>5.1259999999999986</v>
      </c>
      <c r="O138" s="233">
        <v>1568.507999999993</v>
      </c>
      <c r="P138" s="233">
        <v>413.39999999999907</v>
      </c>
      <c r="Q138" s="233">
        <v>1155.107999999994</v>
      </c>
      <c r="R138" s="233">
        <v>0</v>
      </c>
      <c r="S138" s="233">
        <v>0</v>
      </c>
      <c r="T138" s="233">
        <v>0</v>
      </c>
      <c r="U138" s="233">
        <v>54.215000000000018</v>
      </c>
      <c r="V138" s="233">
        <v>24.509000000000004</v>
      </c>
      <c r="W138" s="233">
        <v>29.70600000000001</v>
      </c>
      <c r="X138" s="233">
        <v>1514.2929999999933</v>
      </c>
      <c r="Y138" s="233">
        <v>388.89099999999905</v>
      </c>
      <c r="Z138" s="233">
        <v>1125.4019999999941</v>
      </c>
      <c r="AA138" s="231">
        <v>0</v>
      </c>
      <c r="AB138" s="231">
        <v>0</v>
      </c>
      <c r="AC138" s="231">
        <v>0</v>
      </c>
      <c r="AD138" s="231">
        <v>0</v>
      </c>
      <c r="AE138" s="11"/>
    </row>
    <row r="139" spans="2:31" ht="17.25" customHeight="1" x14ac:dyDescent="0.15">
      <c r="B139" s="6" t="s">
        <v>327</v>
      </c>
      <c r="C139" s="6" t="s">
        <v>328</v>
      </c>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row>
    <row r="141" spans="2:31" s="33" customFormat="1" ht="17.25" customHeight="1" x14ac:dyDescent="0.15">
      <c r="B141" s="33" t="s">
        <v>547</v>
      </c>
    </row>
    <row r="142" spans="2:31" ht="17.25" customHeight="1" thickBot="1" x14ac:dyDescent="0.2">
      <c r="C142" s="2"/>
      <c r="D142" s="2"/>
      <c r="E142" s="2"/>
      <c r="F142" s="2"/>
      <c r="G142" s="2"/>
      <c r="H142" s="2"/>
      <c r="I142" s="2"/>
      <c r="J142" s="2"/>
      <c r="K142" s="2"/>
      <c r="L142" s="2"/>
      <c r="M142" s="2"/>
      <c r="N142" s="2"/>
      <c r="O142" s="2"/>
      <c r="P142" s="2"/>
      <c r="Q142" s="2"/>
      <c r="R142" s="2"/>
      <c r="S142" s="2"/>
      <c r="T142" s="2"/>
      <c r="U142" s="2"/>
      <c r="V142" s="2"/>
      <c r="W142" s="2"/>
      <c r="X142" s="2"/>
      <c r="Y142" s="2"/>
      <c r="Z142" s="2"/>
      <c r="AA142" s="2" t="s">
        <v>28</v>
      </c>
      <c r="AB142" s="2"/>
      <c r="AC142" s="2"/>
      <c r="AD142" s="2"/>
    </row>
    <row r="143" spans="2:31" ht="17.25" customHeight="1" x14ac:dyDescent="0.15">
      <c r="B143" s="5"/>
      <c r="C143" s="6"/>
      <c r="D143" s="6"/>
      <c r="E143" s="7"/>
      <c r="F143" s="8" t="s">
        <v>0</v>
      </c>
      <c r="G143" s="9"/>
      <c r="H143" s="9"/>
      <c r="I143" s="9"/>
      <c r="J143" s="9"/>
      <c r="K143" s="9"/>
      <c r="L143" s="9"/>
      <c r="M143" s="9"/>
      <c r="N143" s="9"/>
      <c r="O143" s="9"/>
      <c r="P143" s="9"/>
      <c r="Q143" s="9"/>
      <c r="R143" s="9"/>
      <c r="S143" s="9"/>
      <c r="T143" s="9"/>
      <c r="U143" s="9"/>
      <c r="V143" s="9"/>
      <c r="W143" s="9"/>
      <c r="X143" s="9"/>
      <c r="Y143" s="9"/>
      <c r="Z143" s="9"/>
      <c r="AA143" s="8" t="s">
        <v>208</v>
      </c>
      <c r="AB143" s="9"/>
      <c r="AC143" s="9"/>
      <c r="AD143" s="7"/>
      <c r="AE143" s="11"/>
    </row>
    <row r="144" spans="2:31" ht="17.25" customHeight="1" x14ac:dyDescent="0.15">
      <c r="B144" s="1" t="s">
        <v>1</v>
      </c>
      <c r="C144" s="2"/>
      <c r="D144" s="2"/>
      <c r="E144" s="12" t="s">
        <v>2</v>
      </c>
      <c r="F144" s="13" t="s">
        <v>3</v>
      </c>
      <c r="G144" s="14"/>
      <c r="H144" s="14"/>
      <c r="I144" s="14"/>
      <c r="J144" s="14"/>
      <c r="K144" s="14"/>
      <c r="L144" s="14"/>
      <c r="M144" s="14"/>
      <c r="N144" s="14"/>
      <c r="O144" s="13" t="s">
        <v>4</v>
      </c>
      <c r="P144" s="14"/>
      <c r="Q144" s="14"/>
      <c r="R144" s="14"/>
      <c r="S144" s="14"/>
      <c r="T144" s="14"/>
      <c r="U144" s="14"/>
      <c r="V144" s="14"/>
      <c r="W144" s="14"/>
      <c r="X144" s="14"/>
      <c r="Y144" s="14"/>
      <c r="Z144" s="14"/>
      <c r="AA144" s="16"/>
      <c r="AB144" s="16"/>
      <c r="AC144" s="16"/>
      <c r="AD144" s="12" t="s">
        <v>205</v>
      </c>
      <c r="AE144" s="11"/>
    </row>
    <row r="145" spans="2:31" ht="17.25" customHeight="1" x14ac:dyDescent="0.15">
      <c r="B145" s="1"/>
      <c r="C145" s="2"/>
      <c r="D145" s="2"/>
      <c r="E145" s="12"/>
      <c r="F145" s="13" t="s">
        <v>5</v>
      </c>
      <c r="G145" s="14"/>
      <c r="H145" s="14"/>
      <c r="I145" s="13" t="s">
        <v>6</v>
      </c>
      <c r="J145" s="14"/>
      <c r="K145" s="14"/>
      <c r="L145" s="13" t="s">
        <v>7</v>
      </c>
      <c r="M145" s="14"/>
      <c r="N145" s="14"/>
      <c r="O145" s="13" t="s">
        <v>8</v>
      </c>
      <c r="P145" s="14"/>
      <c r="Q145" s="14"/>
      <c r="R145" s="13" t="s">
        <v>6</v>
      </c>
      <c r="S145" s="14"/>
      <c r="T145" s="14"/>
      <c r="U145" s="13" t="s">
        <v>7</v>
      </c>
      <c r="V145" s="14"/>
      <c r="W145" s="14"/>
      <c r="X145" s="13" t="s">
        <v>9</v>
      </c>
      <c r="Y145" s="14"/>
      <c r="Z145" s="14"/>
      <c r="AA145" s="12" t="s">
        <v>2</v>
      </c>
      <c r="AB145" s="37" t="s">
        <v>206</v>
      </c>
      <c r="AC145" s="37" t="s">
        <v>207</v>
      </c>
      <c r="AD145" s="12"/>
      <c r="AE145" s="11"/>
    </row>
    <row r="146" spans="2:31" ht="17.25" customHeight="1" x14ac:dyDescent="0.15">
      <c r="B146" s="11"/>
      <c r="E146" s="15"/>
      <c r="F146" s="16" t="s">
        <v>2</v>
      </c>
      <c r="G146" s="16" t="s">
        <v>10</v>
      </c>
      <c r="H146" s="16" t="s">
        <v>11</v>
      </c>
      <c r="I146" s="16" t="s">
        <v>2</v>
      </c>
      <c r="J146" s="16" t="s">
        <v>10</v>
      </c>
      <c r="K146" s="16" t="s">
        <v>11</v>
      </c>
      <c r="L146" s="16" t="s">
        <v>2</v>
      </c>
      <c r="M146" s="16" t="s">
        <v>10</v>
      </c>
      <c r="N146" s="16" t="s">
        <v>11</v>
      </c>
      <c r="O146" s="16" t="s">
        <v>2</v>
      </c>
      <c r="P146" s="41" t="s">
        <v>10</v>
      </c>
      <c r="Q146" s="42" t="s">
        <v>11</v>
      </c>
      <c r="R146" s="16" t="s">
        <v>2</v>
      </c>
      <c r="S146" s="16" t="s">
        <v>10</v>
      </c>
      <c r="T146" s="16" t="s">
        <v>11</v>
      </c>
      <c r="U146" s="16" t="s">
        <v>2</v>
      </c>
      <c r="V146" s="16" t="s">
        <v>10</v>
      </c>
      <c r="W146" s="16" t="s">
        <v>11</v>
      </c>
      <c r="X146" s="16" t="s">
        <v>2</v>
      </c>
      <c r="Y146" s="16" t="s">
        <v>10</v>
      </c>
      <c r="Z146" s="16" t="s">
        <v>11</v>
      </c>
      <c r="AA146" s="15"/>
      <c r="AB146" s="15"/>
      <c r="AC146" s="15"/>
      <c r="AD146" s="15"/>
      <c r="AE146" s="11"/>
    </row>
    <row r="147" spans="2:31" ht="17.25" customHeight="1" x14ac:dyDescent="0.15">
      <c r="B147" s="45" t="s">
        <v>12</v>
      </c>
      <c r="C147" s="14"/>
      <c r="D147" s="16" t="s">
        <v>13</v>
      </c>
      <c r="E147" s="233">
        <f>F147+O147+AA147+AD147</f>
        <v>43970.310000001802</v>
      </c>
      <c r="F147" s="233">
        <v>20000.500000001073</v>
      </c>
      <c r="G147" s="233">
        <v>19735.790000001074</v>
      </c>
      <c r="H147" s="233">
        <v>264.70999999999998</v>
      </c>
      <c r="I147" s="233">
        <v>18479.250000001073</v>
      </c>
      <c r="J147" s="233">
        <v>18394.720000001074</v>
      </c>
      <c r="K147" s="233">
        <v>84.529999999999987</v>
      </c>
      <c r="L147" s="233">
        <v>1521.2499999999998</v>
      </c>
      <c r="M147" s="233">
        <v>1341.0699999999997</v>
      </c>
      <c r="N147" s="233">
        <v>180.18</v>
      </c>
      <c r="O147" s="233">
        <v>22097.340000000731</v>
      </c>
      <c r="P147" s="233">
        <v>3762.6400000000222</v>
      </c>
      <c r="Q147" s="233">
        <v>18334.70000000071</v>
      </c>
      <c r="R147" s="233">
        <v>0</v>
      </c>
      <c r="S147" s="233">
        <v>0</v>
      </c>
      <c r="T147" s="233">
        <v>0</v>
      </c>
      <c r="U147" s="233">
        <v>562.61000000000013</v>
      </c>
      <c r="V147" s="233">
        <v>232.98000000000002</v>
      </c>
      <c r="W147" s="233">
        <v>329.63000000000005</v>
      </c>
      <c r="X147" s="233">
        <v>21534.730000000731</v>
      </c>
      <c r="Y147" s="233">
        <v>3529.6600000000221</v>
      </c>
      <c r="Z147" s="233">
        <v>18005.070000000709</v>
      </c>
      <c r="AA147" s="233">
        <v>1608.3499999999954</v>
      </c>
      <c r="AB147" s="233">
        <v>1234.2899999999954</v>
      </c>
      <c r="AC147" s="233">
        <v>374.05999999999995</v>
      </c>
      <c r="AD147" s="233">
        <v>264.12</v>
      </c>
      <c r="AE147" s="11"/>
    </row>
    <row r="148" spans="2:31" ht="17.25" customHeight="1" x14ac:dyDescent="0.15">
      <c r="B148" s="18"/>
      <c r="D148" s="16" t="s">
        <v>14</v>
      </c>
      <c r="E148" s="233">
        <f t="shared" ref="E148:E166" si="262">F148+O148+AA148+AD148</f>
        <v>9490.265999999745</v>
      </c>
      <c r="F148" s="233">
        <v>6175.9349999998076</v>
      </c>
      <c r="G148" s="233">
        <v>6146.3399999998073</v>
      </c>
      <c r="H148" s="233">
        <v>29.594999999999992</v>
      </c>
      <c r="I148" s="233">
        <v>6002.1469999998071</v>
      </c>
      <c r="J148" s="233">
        <v>5988.516999999807</v>
      </c>
      <c r="K148" s="233">
        <v>13.629999999999999</v>
      </c>
      <c r="L148" s="233">
        <v>173.78800000000018</v>
      </c>
      <c r="M148" s="233">
        <v>157.82300000000018</v>
      </c>
      <c r="N148" s="233">
        <v>15.964999999999993</v>
      </c>
      <c r="O148" s="233">
        <v>3314.3309999999383</v>
      </c>
      <c r="P148" s="233">
        <v>931.41799999999671</v>
      </c>
      <c r="Q148" s="233">
        <v>2382.9129999999418</v>
      </c>
      <c r="R148" s="233">
        <v>0</v>
      </c>
      <c r="S148" s="233">
        <v>0</v>
      </c>
      <c r="T148" s="233">
        <v>0</v>
      </c>
      <c r="U148" s="233">
        <v>77.332000000000022</v>
      </c>
      <c r="V148" s="233">
        <v>44.804000000000016</v>
      </c>
      <c r="W148" s="233">
        <v>32.528000000000006</v>
      </c>
      <c r="X148" s="233">
        <v>3236.9989999999389</v>
      </c>
      <c r="Y148" s="233">
        <v>886.61399999999674</v>
      </c>
      <c r="Z148" s="233">
        <v>2350.384999999942</v>
      </c>
      <c r="AA148" s="231">
        <v>0</v>
      </c>
      <c r="AB148" s="231">
        <v>0</v>
      </c>
      <c r="AC148" s="231">
        <v>0</v>
      </c>
      <c r="AD148" s="231">
        <v>0</v>
      </c>
      <c r="AE148" s="11"/>
    </row>
    <row r="149" spans="2:31" ht="17.25" customHeight="1" x14ac:dyDescent="0.15">
      <c r="B149" s="17"/>
      <c r="C149" s="4" t="s">
        <v>15</v>
      </c>
      <c r="D149" s="16" t="s">
        <v>13</v>
      </c>
      <c r="E149" s="233">
        <f t="shared" si="262"/>
        <v>8255.4299999999876</v>
      </c>
      <c r="F149" s="233">
        <v>4442.8399999999911</v>
      </c>
      <c r="G149" s="233">
        <v>4341.2699999999913</v>
      </c>
      <c r="H149" s="233">
        <v>101.56999999999998</v>
      </c>
      <c r="I149" s="233">
        <v>4132.8199999999915</v>
      </c>
      <c r="J149" s="233">
        <v>4089.3699999999917</v>
      </c>
      <c r="K149" s="233">
        <v>43.449999999999989</v>
      </c>
      <c r="L149" s="233">
        <v>310.02</v>
      </c>
      <c r="M149" s="233">
        <v>251.89999999999998</v>
      </c>
      <c r="N149" s="233">
        <v>58.11999999999999</v>
      </c>
      <c r="O149" s="233">
        <v>3325.7899999999972</v>
      </c>
      <c r="P149" s="233">
        <v>390.99000000000018</v>
      </c>
      <c r="Q149" s="233">
        <v>2934.799999999997</v>
      </c>
      <c r="R149" s="233">
        <v>0</v>
      </c>
      <c r="S149" s="238">
        <v>0</v>
      </c>
      <c r="T149" s="233">
        <v>0</v>
      </c>
      <c r="U149" s="233">
        <v>91.31</v>
      </c>
      <c r="V149" s="233">
        <v>18.100000000000001</v>
      </c>
      <c r="W149" s="233">
        <v>73.209999999999994</v>
      </c>
      <c r="X149" s="233">
        <v>3234.4799999999973</v>
      </c>
      <c r="Y149" s="233">
        <v>372.89000000000016</v>
      </c>
      <c r="Z149" s="233">
        <v>2861.589999999997</v>
      </c>
      <c r="AA149" s="233">
        <v>223.88</v>
      </c>
      <c r="AB149" s="233">
        <v>180.48</v>
      </c>
      <c r="AC149" s="233">
        <v>43.400000000000006</v>
      </c>
      <c r="AD149" s="233">
        <v>262.92</v>
      </c>
      <c r="AE149" s="11"/>
    </row>
    <row r="150" spans="2:31" ht="17.25" customHeight="1" x14ac:dyDescent="0.15">
      <c r="B150" s="18" t="s">
        <v>16</v>
      </c>
      <c r="C150" s="36"/>
      <c r="D150" s="16" t="s">
        <v>14</v>
      </c>
      <c r="E150" s="233">
        <f t="shared" si="262"/>
        <v>1771.3719999999998</v>
      </c>
      <c r="F150" s="233">
        <v>1264.0349999999996</v>
      </c>
      <c r="G150" s="233">
        <v>1252.3759999999995</v>
      </c>
      <c r="H150" s="233">
        <v>11.658999999999999</v>
      </c>
      <c r="I150" s="233">
        <v>1224.7609999999995</v>
      </c>
      <c r="J150" s="233">
        <v>1217.3699999999994</v>
      </c>
      <c r="K150" s="233">
        <v>7.391</v>
      </c>
      <c r="L150" s="233">
        <v>39.274000000000001</v>
      </c>
      <c r="M150" s="233">
        <v>35.006</v>
      </c>
      <c r="N150" s="233">
        <v>4.2679999999999998</v>
      </c>
      <c r="O150" s="233">
        <v>507.33700000000027</v>
      </c>
      <c r="P150" s="233">
        <v>97.548999999999978</v>
      </c>
      <c r="Q150" s="233">
        <v>409.7880000000003</v>
      </c>
      <c r="R150" s="233">
        <v>0</v>
      </c>
      <c r="S150" s="238">
        <v>0</v>
      </c>
      <c r="T150" s="233">
        <v>0</v>
      </c>
      <c r="U150" s="233">
        <v>10.853</v>
      </c>
      <c r="V150" s="233">
        <v>3.7119999999999997</v>
      </c>
      <c r="W150" s="233">
        <v>7.141</v>
      </c>
      <c r="X150" s="233">
        <v>496.48400000000026</v>
      </c>
      <c r="Y150" s="233">
        <v>93.836999999999975</v>
      </c>
      <c r="Z150" s="233">
        <v>402.64700000000028</v>
      </c>
      <c r="AA150" s="231">
        <v>0</v>
      </c>
      <c r="AB150" s="231">
        <v>0</v>
      </c>
      <c r="AC150" s="231">
        <v>0</v>
      </c>
      <c r="AD150" s="231">
        <v>0</v>
      </c>
      <c r="AE150" s="11"/>
    </row>
    <row r="151" spans="2:31" ht="17.25" customHeight="1" x14ac:dyDescent="0.15">
      <c r="B151" s="18"/>
      <c r="C151" s="4" t="s">
        <v>17</v>
      </c>
      <c r="D151" s="16" t="s">
        <v>13</v>
      </c>
      <c r="E151" s="233">
        <f t="shared" si="262"/>
        <v>2136.5299999999947</v>
      </c>
      <c r="F151" s="233">
        <v>1876.499999999995</v>
      </c>
      <c r="G151" s="233">
        <v>1867.719999999995</v>
      </c>
      <c r="H151" s="233">
        <v>8.7800000000000011</v>
      </c>
      <c r="I151" s="233">
        <v>1866.8799999999951</v>
      </c>
      <c r="J151" s="233">
        <v>1858.0999999999951</v>
      </c>
      <c r="K151" s="233">
        <v>8.7800000000000011</v>
      </c>
      <c r="L151" s="233">
        <v>9.620000000000001</v>
      </c>
      <c r="M151" s="233">
        <v>9.620000000000001</v>
      </c>
      <c r="N151" s="231">
        <v>0</v>
      </c>
      <c r="O151" s="233">
        <v>252.96999999999983</v>
      </c>
      <c r="P151" s="233">
        <v>12.620000000000001</v>
      </c>
      <c r="Q151" s="233">
        <v>240.34999999999982</v>
      </c>
      <c r="R151" s="238">
        <v>0</v>
      </c>
      <c r="S151" s="238">
        <v>0</v>
      </c>
      <c r="T151" s="233">
        <v>0</v>
      </c>
      <c r="U151" s="233">
        <v>4.3600000000000003</v>
      </c>
      <c r="V151" s="233">
        <v>4.3600000000000003</v>
      </c>
      <c r="W151" s="233">
        <v>0</v>
      </c>
      <c r="X151" s="233">
        <v>248.60999999999981</v>
      </c>
      <c r="Y151" s="233">
        <v>8.26</v>
      </c>
      <c r="Z151" s="233">
        <v>240.34999999999982</v>
      </c>
      <c r="AA151" s="233">
        <v>7.0600000000000005</v>
      </c>
      <c r="AB151" s="233">
        <v>4.04</v>
      </c>
      <c r="AC151" s="233">
        <v>3.02</v>
      </c>
      <c r="AD151" s="231">
        <v>0</v>
      </c>
      <c r="AE151" s="11"/>
    </row>
    <row r="152" spans="2:31" ht="17.25" customHeight="1" x14ac:dyDescent="0.15">
      <c r="B152" s="18" t="s">
        <v>18</v>
      </c>
      <c r="C152" s="36"/>
      <c r="D152" s="16" t="s">
        <v>14</v>
      </c>
      <c r="E152" s="233">
        <f t="shared" si="262"/>
        <v>506.44199999999967</v>
      </c>
      <c r="F152" s="233">
        <v>469.85799999999966</v>
      </c>
      <c r="G152" s="233">
        <v>468.62099999999964</v>
      </c>
      <c r="H152" s="233">
        <v>1.2369999999999999</v>
      </c>
      <c r="I152" s="233">
        <v>468.94699999999966</v>
      </c>
      <c r="J152" s="233">
        <v>467.70999999999964</v>
      </c>
      <c r="K152" s="233">
        <v>1.2369999999999999</v>
      </c>
      <c r="L152" s="233">
        <v>0.91100000000000025</v>
      </c>
      <c r="M152" s="233">
        <v>0.91100000000000025</v>
      </c>
      <c r="N152" s="231">
        <v>0</v>
      </c>
      <c r="O152" s="233">
        <v>36.583999999999982</v>
      </c>
      <c r="P152" s="233">
        <v>3.4060000000000006</v>
      </c>
      <c r="Q152" s="233">
        <v>33.177999999999983</v>
      </c>
      <c r="R152" s="238">
        <v>0</v>
      </c>
      <c r="S152" s="238">
        <v>0</v>
      </c>
      <c r="T152" s="238">
        <v>0</v>
      </c>
      <c r="U152" s="233">
        <v>1.264</v>
      </c>
      <c r="V152" s="233">
        <v>1.264</v>
      </c>
      <c r="W152" s="233">
        <v>0</v>
      </c>
      <c r="X152" s="233">
        <v>35.319999999999986</v>
      </c>
      <c r="Y152" s="233">
        <v>2.1420000000000003</v>
      </c>
      <c r="Z152" s="233">
        <v>33.177999999999983</v>
      </c>
      <c r="AA152" s="231">
        <v>0</v>
      </c>
      <c r="AB152" s="231">
        <v>0</v>
      </c>
      <c r="AC152" s="231">
        <v>0</v>
      </c>
      <c r="AD152" s="231">
        <v>0</v>
      </c>
      <c r="AE152" s="11"/>
    </row>
    <row r="153" spans="2:31" ht="17.25" customHeight="1" x14ac:dyDescent="0.15">
      <c r="B153" s="18"/>
      <c r="C153" s="4" t="s">
        <v>19</v>
      </c>
      <c r="D153" s="16" t="s">
        <v>13</v>
      </c>
      <c r="E153" s="233">
        <f t="shared" si="262"/>
        <v>2045.9399999999971</v>
      </c>
      <c r="F153" s="233">
        <v>966.32999999999856</v>
      </c>
      <c r="G153" s="233">
        <v>921.45999999999856</v>
      </c>
      <c r="H153" s="233">
        <v>44.86999999999999</v>
      </c>
      <c r="I153" s="233">
        <v>805.46999999999855</v>
      </c>
      <c r="J153" s="233">
        <v>797.96999999999855</v>
      </c>
      <c r="K153" s="233">
        <v>7.4999999999999973</v>
      </c>
      <c r="L153" s="233">
        <v>160.85999999999996</v>
      </c>
      <c r="M153" s="233">
        <v>123.48999999999997</v>
      </c>
      <c r="N153" s="233">
        <v>37.36999999999999</v>
      </c>
      <c r="O153" s="233">
        <v>1021.1399999999985</v>
      </c>
      <c r="P153" s="233">
        <v>268.64000000000016</v>
      </c>
      <c r="Q153" s="233">
        <v>752.49999999999829</v>
      </c>
      <c r="R153" s="238">
        <v>0</v>
      </c>
      <c r="S153" s="238">
        <v>0</v>
      </c>
      <c r="T153" s="238">
        <v>0</v>
      </c>
      <c r="U153" s="233">
        <v>19.25</v>
      </c>
      <c r="V153" s="233">
        <v>9.76</v>
      </c>
      <c r="W153" s="233">
        <v>9.4899999999999984</v>
      </c>
      <c r="X153" s="233">
        <v>1001.8899999999985</v>
      </c>
      <c r="Y153" s="233">
        <v>258.88000000000017</v>
      </c>
      <c r="Z153" s="233">
        <v>743.00999999999829</v>
      </c>
      <c r="AA153" s="233">
        <v>58.47</v>
      </c>
      <c r="AB153" s="233">
        <v>50.13</v>
      </c>
      <c r="AC153" s="233">
        <v>8.34</v>
      </c>
      <c r="AD153" s="231">
        <v>0</v>
      </c>
      <c r="AE153" s="11"/>
    </row>
    <row r="154" spans="2:31" ht="17.25" customHeight="1" x14ac:dyDescent="0.15">
      <c r="B154" s="18" t="s">
        <v>20</v>
      </c>
      <c r="C154" s="36" t="s">
        <v>21</v>
      </c>
      <c r="D154" s="16" t="s">
        <v>14</v>
      </c>
      <c r="E154" s="233">
        <f t="shared" si="262"/>
        <v>458.48500000000001</v>
      </c>
      <c r="F154" s="233">
        <v>286.22199999999981</v>
      </c>
      <c r="G154" s="233">
        <v>282.34399999999982</v>
      </c>
      <c r="H154" s="233">
        <v>3.8780000000000001</v>
      </c>
      <c r="I154" s="233">
        <v>269.70399999999984</v>
      </c>
      <c r="J154" s="233">
        <v>269.29299999999984</v>
      </c>
      <c r="K154" s="233">
        <v>0.41100000000000009</v>
      </c>
      <c r="L154" s="233">
        <v>16.517999999999994</v>
      </c>
      <c r="M154" s="233">
        <v>13.050999999999995</v>
      </c>
      <c r="N154" s="233">
        <v>3.4670000000000001</v>
      </c>
      <c r="O154" s="233">
        <v>172.26300000000018</v>
      </c>
      <c r="P154" s="233">
        <v>66.528999999999982</v>
      </c>
      <c r="Q154" s="233">
        <v>105.73400000000019</v>
      </c>
      <c r="R154" s="238">
        <v>0</v>
      </c>
      <c r="S154" s="238">
        <v>0</v>
      </c>
      <c r="T154" s="238">
        <v>0</v>
      </c>
      <c r="U154" s="233">
        <v>2.5449999999999999</v>
      </c>
      <c r="V154" s="233">
        <v>1.7349999999999999</v>
      </c>
      <c r="W154" s="233">
        <v>0.81</v>
      </c>
      <c r="X154" s="233">
        <v>169.71800000000019</v>
      </c>
      <c r="Y154" s="233">
        <v>64.793999999999983</v>
      </c>
      <c r="Z154" s="233">
        <v>104.92400000000019</v>
      </c>
      <c r="AA154" s="231">
        <v>0</v>
      </c>
      <c r="AB154" s="231">
        <v>0</v>
      </c>
      <c r="AC154" s="231">
        <v>0</v>
      </c>
      <c r="AD154" s="231">
        <v>0</v>
      </c>
      <c r="AE154" s="11"/>
    </row>
    <row r="155" spans="2:31" ht="17.25" customHeight="1" x14ac:dyDescent="0.15">
      <c r="B155" s="18"/>
      <c r="C155" s="4" t="s">
        <v>22</v>
      </c>
      <c r="D155" s="16" t="s">
        <v>13</v>
      </c>
      <c r="E155" s="233">
        <f t="shared" si="262"/>
        <v>4072.9599999999969</v>
      </c>
      <c r="F155" s="233">
        <v>1600.0099999999977</v>
      </c>
      <c r="G155" s="233">
        <v>1552.0899999999976</v>
      </c>
      <c r="H155" s="233">
        <v>47.92</v>
      </c>
      <c r="I155" s="233">
        <v>1460.4699999999978</v>
      </c>
      <c r="J155" s="233">
        <v>1433.2999999999977</v>
      </c>
      <c r="K155" s="233">
        <v>27.169999999999995</v>
      </c>
      <c r="L155" s="233">
        <v>139.54000000000002</v>
      </c>
      <c r="M155" s="233">
        <v>118.79</v>
      </c>
      <c r="N155" s="233">
        <v>20.750000000000004</v>
      </c>
      <c r="O155" s="233">
        <v>2051.6799999999989</v>
      </c>
      <c r="P155" s="233">
        <v>109.73</v>
      </c>
      <c r="Q155" s="233">
        <v>1941.9499999999989</v>
      </c>
      <c r="R155" s="233">
        <v>0</v>
      </c>
      <c r="S155" s="231">
        <v>0</v>
      </c>
      <c r="T155" s="233">
        <v>0</v>
      </c>
      <c r="U155" s="233">
        <v>67.7</v>
      </c>
      <c r="V155" s="233">
        <v>3.98</v>
      </c>
      <c r="W155" s="233">
        <v>63.72</v>
      </c>
      <c r="X155" s="233">
        <v>1983.9799999999989</v>
      </c>
      <c r="Y155" s="233">
        <v>105.75</v>
      </c>
      <c r="Z155" s="233">
        <v>1878.2299999999989</v>
      </c>
      <c r="AA155" s="233">
        <v>158.35</v>
      </c>
      <c r="AB155" s="233">
        <v>126.30999999999999</v>
      </c>
      <c r="AC155" s="233">
        <v>32.040000000000006</v>
      </c>
      <c r="AD155" s="233">
        <v>262.92</v>
      </c>
      <c r="AE155" s="11"/>
    </row>
    <row r="156" spans="2:31" ht="17.25" customHeight="1" x14ac:dyDescent="0.15">
      <c r="B156" s="18"/>
      <c r="C156" s="36" t="s">
        <v>21</v>
      </c>
      <c r="D156" s="16" t="s">
        <v>14</v>
      </c>
      <c r="E156" s="233">
        <f t="shared" si="262"/>
        <v>806.44500000000005</v>
      </c>
      <c r="F156" s="233">
        <v>507.95499999999998</v>
      </c>
      <c r="G156" s="233">
        <v>501.411</v>
      </c>
      <c r="H156" s="233">
        <v>6.5440000000000005</v>
      </c>
      <c r="I156" s="233">
        <v>486.11</v>
      </c>
      <c r="J156" s="233">
        <v>480.36700000000002</v>
      </c>
      <c r="K156" s="233">
        <v>5.7430000000000003</v>
      </c>
      <c r="L156" s="233">
        <v>21.845000000000006</v>
      </c>
      <c r="M156" s="233">
        <v>21.044000000000008</v>
      </c>
      <c r="N156" s="233">
        <v>0.80100000000000005</v>
      </c>
      <c r="O156" s="233">
        <v>298.49000000000007</v>
      </c>
      <c r="P156" s="233">
        <v>27.614000000000001</v>
      </c>
      <c r="Q156" s="233">
        <v>270.87600000000009</v>
      </c>
      <c r="R156" s="233">
        <v>0</v>
      </c>
      <c r="S156" s="231">
        <v>0</v>
      </c>
      <c r="T156" s="233">
        <v>0</v>
      </c>
      <c r="U156" s="233">
        <v>7.0440000000000005</v>
      </c>
      <c r="V156" s="233">
        <v>0.71300000000000008</v>
      </c>
      <c r="W156" s="233">
        <v>6.3310000000000004</v>
      </c>
      <c r="X156" s="233">
        <v>291.44600000000008</v>
      </c>
      <c r="Y156" s="233">
        <v>26.901</v>
      </c>
      <c r="Z156" s="233">
        <v>264.54500000000007</v>
      </c>
      <c r="AA156" s="231">
        <v>0</v>
      </c>
      <c r="AB156" s="231">
        <v>0</v>
      </c>
      <c r="AC156" s="231">
        <v>0</v>
      </c>
      <c r="AD156" s="231">
        <v>0</v>
      </c>
      <c r="AE156" s="11"/>
    </row>
    <row r="157" spans="2:31" ht="17.25" customHeight="1" x14ac:dyDescent="0.15">
      <c r="B157" s="17"/>
      <c r="C157" s="4" t="s">
        <v>15</v>
      </c>
      <c r="D157" s="16" t="s">
        <v>13</v>
      </c>
      <c r="E157" s="233">
        <f t="shared" si="262"/>
        <v>35714.880000001809</v>
      </c>
      <c r="F157" s="233">
        <v>15557.660000001082</v>
      </c>
      <c r="G157" s="233">
        <v>15394.520000001083</v>
      </c>
      <c r="H157" s="233">
        <v>163.13999999999999</v>
      </c>
      <c r="I157" s="233">
        <v>14346.430000001083</v>
      </c>
      <c r="J157" s="233">
        <v>14305.350000001083</v>
      </c>
      <c r="K157" s="233">
        <v>41.08</v>
      </c>
      <c r="L157" s="233">
        <v>1211.2299999999998</v>
      </c>
      <c r="M157" s="233">
        <v>1089.1699999999998</v>
      </c>
      <c r="N157" s="233">
        <v>122.06</v>
      </c>
      <c r="O157" s="233">
        <v>18771.550000000734</v>
      </c>
      <c r="P157" s="233">
        <v>3371.6500000000219</v>
      </c>
      <c r="Q157" s="233">
        <v>15399.900000000711</v>
      </c>
      <c r="R157" s="233">
        <v>0</v>
      </c>
      <c r="S157" s="233">
        <v>0</v>
      </c>
      <c r="T157" s="233">
        <v>0</v>
      </c>
      <c r="U157" s="233">
        <v>471.30000000000007</v>
      </c>
      <c r="V157" s="233">
        <v>214.88000000000002</v>
      </c>
      <c r="W157" s="233">
        <v>256.42000000000007</v>
      </c>
      <c r="X157" s="233">
        <v>18300.250000000731</v>
      </c>
      <c r="Y157" s="233">
        <v>3156.7700000000218</v>
      </c>
      <c r="Z157" s="233">
        <v>15143.480000000711</v>
      </c>
      <c r="AA157" s="233">
        <v>1384.4699999999953</v>
      </c>
      <c r="AB157" s="233">
        <v>1053.8099999999954</v>
      </c>
      <c r="AC157" s="233">
        <v>330.65999999999997</v>
      </c>
      <c r="AD157" s="233">
        <v>1.2</v>
      </c>
      <c r="AE157" s="11"/>
    </row>
    <row r="158" spans="2:31" ht="17.25" customHeight="1" x14ac:dyDescent="0.15">
      <c r="B158" s="18"/>
      <c r="C158" s="36"/>
      <c r="D158" s="16" t="s">
        <v>14</v>
      </c>
      <c r="E158" s="233">
        <f t="shared" si="262"/>
        <v>7718.8939999997456</v>
      </c>
      <c r="F158" s="233">
        <v>4911.8999999998068</v>
      </c>
      <c r="G158" s="233">
        <v>4893.9639999998071</v>
      </c>
      <c r="H158" s="233">
        <v>17.935999999999993</v>
      </c>
      <c r="I158" s="233">
        <v>4777.3859999998067</v>
      </c>
      <c r="J158" s="233">
        <v>4771.1469999998071</v>
      </c>
      <c r="K158" s="233">
        <v>6.2389999999999981</v>
      </c>
      <c r="L158" s="233">
        <v>134.51400000000018</v>
      </c>
      <c r="M158" s="233">
        <v>122.81700000000018</v>
      </c>
      <c r="N158" s="233">
        <v>11.696999999999994</v>
      </c>
      <c r="O158" s="233">
        <v>2806.9939999999383</v>
      </c>
      <c r="P158" s="233">
        <v>833.86899999999673</v>
      </c>
      <c r="Q158" s="233">
        <v>1973.1249999999416</v>
      </c>
      <c r="R158" s="233">
        <v>0</v>
      </c>
      <c r="S158" s="233">
        <v>0</v>
      </c>
      <c r="T158" s="233">
        <v>0</v>
      </c>
      <c r="U158" s="233">
        <v>66.479000000000013</v>
      </c>
      <c r="V158" s="233">
        <v>41.092000000000013</v>
      </c>
      <c r="W158" s="233">
        <v>25.387000000000008</v>
      </c>
      <c r="X158" s="233">
        <v>2740.5149999999385</v>
      </c>
      <c r="Y158" s="233">
        <v>792.77699999999675</v>
      </c>
      <c r="Z158" s="233">
        <v>1947.7379999999416</v>
      </c>
      <c r="AA158" s="231">
        <v>0</v>
      </c>
      <c r="AB158" s="231">
        <v>0</v>
      </c>
      <c r="AC158" s="231">
        <v>0</v>
      </c>
      <c r="AD158" s="231">
        <v>0</v>
      </c>
      <c r="AE158" s="11"/>
    </row>
    <row r="159" spans="2:31" ht="17.25" customHeight="1" x14ac:dyDescent="0.15">
      <c r="B159" s="18" t="s">
        <v>443</v>
      </c>
      <c r="C159" s="4" t="s">
        <v>440</v>
      </c>
      <c r="D159" s="16" t="s">
        <v>13</v>
      </c>
      <c r="E159" s="233">
        <f t="shared" si="262"/>
        <v>2681.4700000000003</v>
      </c>
      <c r="F159" s="233">
        <v>2409.1400000000003</v>
      </c>
      <c r="G159" s="233">
        <v>2407.5700000000002</v>
      </c>
      <c r="H159" s="233">
        <v>1.57</v>
      </c>
      <c r="I159" s="233">
        <v>2398.15</v>
      </c>
      <c r="J159" s="233">
        <v>2398.15</v>
      </c>
      <c r="K159" s="233">
        <v>0</v>
      </c>
      <c r="L159" s="231">
        <v>10.989999999999998</v>
      </c>
      <c r="M159" s="231">
        <v>9.4199999999999982</v>
      </c>
      <c r="N159" s="238">
        <v>1.57</v>
      </c>
      <c r="O159" s="233">
        <v>271.99999999999989</v>
      </c>
      <c r="P159" s="233">
        <v>1.1299999999999999</v>
      </c>
      <c r="Q159" s="233">
        <v>270.86999999999989</v>
      </c>
      <c r="R159" s="238">
        <v>0</v>
      </c>
      <c r="S159" s="238">
        <v>0</v>
      </c>
      <c r="T159" s="238">
        <v>0</v>
      </c>
      <c r="U159" s="233">
        <v>2.91</v>
      </c>
      <c r="V159" s="233">
        <v>1.1299999999999999</v>
      </c>
      <c r="W159" s="233">
        <v>1.78</v>
      </c>
      <c r="X159" s="233">
        <v>269.08999999999992</v>
      </c>
      <c r="Y159" s="233">
        <v>0</v>
      </c>
      <c r="Z159" s="233">
        <v>269.08999999999992</v>
      </c>
      <c r="AA159" s="233">
        <v>0.33</v>
      </c>
      <c r="AB159" s="233">
        <v>0</v>
      </c>
      <c r="AC159" s="233">
        <v>0.33</v>
      </c>
      <c r="AD159" s="231">
        <v>0</v>
      </c>
      <c r="AE159" s="11"/>
    </row>
    <row r="160" spans="2:31" ht="17.25" customHeight="1" x14ac:dyDescent="0.15">
      <c r="B160" s="18"/>
      <c r="C160" s="36" t="s">
        <v>23</v>
      </c>
      <c r="D160" s="16" t="s">
        <v>14</v>
      </c>
      <c r="E160" s="233">
        <f t="shared" si="262"/>
        <v>784.37100000000009</v>
      </c>
      <c r="F160" s="233">
        <v>751.99400000000014</v>
      </c>
      <c r="G160" s="233">
        <v>751.95500000000015</v>
      </c>
      <c r="H160" s="233">
        <v>3.9E-2</v>
      </c>
      <c r="I160" s="233">
        <v>750.54400000000021</v>
      </c>
      <c r="J160" s="233">
        <v>750.54400000000021</v>
      </c>
      <c r="K160" s="233">
        <v>0</v>
      </c>
      <c r="L160" s="231">
        <v>1.4499999999999995</v>
      </c>
      <c r="M160" s="231">
        <v>1.4109999999999996</v>
      </c>
      <c r="N160" s="238">
        <v>3.9E-2</v>
      </c>
      <c r="O160" s="233">
        <v>32.377000000000002</v>
      </c>
      <c r="P160" s="233">
        <v>3.5000000000000003E-2</v>
      </c>
      <c r="Q160" s="233">
        <v>32.342000000000006</v>
      </c>
      <c r="R160" s="238">
        <v>0</v>
      </c>
      <c r="S160" s="238">
        <v>0</v>
      </c>
      <c r="T160" s="238">
        <v>0</v>
      </c>
      <c r="U160" s="233">
        <v>0.218</v>
      </c>
      <c r="V160" s="233">
        <v>3.5000000000000003E-2</v>
      </c>
      <c r="W160" s="233">
        <v>0.183</v>
      </c>
      <c r="X160" s="233">
        <v>32.159000000000006</v>
      </c>
      <c r="Y160" s="233">
        <v>0</v>
      </c>
      <c r="Z160" s="233">
        <v>32.159000000000006</v>
      </c>
      <c r="AA160" s="231">
        <v>0</v>
      </c>
      <c r="AB160" s="231">
        <v>0</v>
      </c>
      <c r="AC160" s="231">
        <v>0</v>
      </c>
      <c r="AD160" s="231">
        <v>0</v>
      </c>
      <c r="AE160" s="11"/>
    </row>
    <row r="161" spans="2:31" ht="17.25" customHeight="1" x14ac:dyDescent="0.15">
      <c r="B161" s="18" t="s">
        <v>444</v>
      </c>
      <c r="C161" s="4" t="s">
        <v>24</v>
      </c>
      <c r="D161" s="16" t="s">
        <v>13</v>
      </c>
      <c r="E161" s="233">
        <f t="shared" si="262"/>
        <v>3518.8299999999899</v>
      </c>
      <c r="F161" s="233">
        <v>1729.6199999999947</v>
      </c>
      <c r="G161" s="233">
        <v>1716.5599999999947</v>
      </c>
      <c r="H161" s="233">
        <v>13.059999999999999</v>
      </c>
      <c r="I161" s="233">
        <v>1473.6999999999948</v>
      </c>
      <c r="J161" s="233">
        <v>1470.0399999999947</v>
      </c>
      <c r="K161" s="233">
        <v>3.66</v>
      </c>
      <c r="L161" s="233">
        <v>255.92000000000007</v>
      </c>
      <c r="M161" s="233">
        <v>246.52000000000007</v>
      </c>
      <c r="N161" s="238">
        <v>9.3999999999999986</v>
      </c>
      <c r="O161" s="233">
        <v>1667.0899999999954</v>
      </c>
      <c r="P161" s="233">
        <v>437.76999999999992</v>
      </c>
      <c r="Q161" s="233">
        <v>1229.3199999999954</v>
      </c>
      <c r="R161" s="238">
        <v>0</v>
      </c>
      <c r="S161" s="238">
        <v>0</v>
      </c>
      <c r="T161" s="238">
        <v>0</v>
      </c>
      <c r="U161" s="233">
        <v>132.80000000000007</v>
      </c>
      <c r="V161" s="233">
        <v>114.50000000000006</v>
      </c>
      <c r="W161" s="233">
        <v>18.299999999999997</v>
      </c>
      <c r="X161" s="233">
        <v>1534.2899999999954</v>
      </c>
      <c r="Y161" s="233">
        <v>323.26999999999987</v>
      </c>
      <c r="Z161" s="233">
        <v>1211.0199999999954</v>
      </c>
      <c r="AA161" s="233">
        <v>122.12000000000003</v>
      </c>
      <c r="AB161" s="233">
        <v>33.79</v>
      </c>
      <c r="AC161" s="233">
        <v>88.330000000000041</v>
      </c>
      <c r="AD161" s="231">
        <v>0</v>
      </c>
      <c r="AE161" s="11"/>
    </row>
    <row r="162" spans="2:31" ht="17.25" customHeight="1" x14ac:dyDescent="0.15">
      <c r="B162" s="18"/>
      <c r="C162" s="36" t="s">
        <v>21</v>
      </c>
      <c r="D162" s="16" t="s">
        <v>14</v>
      </c>
      <c r="E162" s="233">
        <f t="shared" si="262"/>
        <v>720.3280000000002</v>
      </c>
      <c r="F162" s="233">
        <v>469.30300000000005</v>
      </c>
      <c r="G162" s="233">
        <v>468.45600000000007</v>
      </c>
      <c r="H162" s="233">
        <v>0.84700000000000009</v>
      </c>
      <c r="I162" s="233">
        <v>439.0080000000001</v>
      </c>
      <c r="J162" s="233">
        <v>438.71100000000007</v>
      </c>
      <c r="K162" s="233">
        <v>0.29700000000000004</v>
      </c>
      <c r="L162" s="233">
        <v>30.295000000000027</v>
      </c>
      <c r="M162" s="233">
        <v>29.745000000000026</v>
      </c>
      <c r="N162" s="233">
        <v>0.55000000000000004</v>
      </c>
      <c r="O162" s="233">
        <v>251.02500000000015</v>
      </c>
      <c r="P162" s="233">
        <v>107.50400000000005</v>
      </c>
      <c r="Q162" s="233">
        <v>143.5210000000001</v>
      </c>
      <c r="R162" s="238">
        <v>0</v>
      </c>
      <c r="S162" s="238">
        <v>0</v>
      </c>
      <c r="T162" s="238">
        <v>0</v>
      </c>
      <c r="U162" s="233">
        <v>24.617000000000012</v>
      </c>
      <c r="V162" s="233">
        <v>22.739000000000011</v>
      </c>
      <c r="W162" s="233">
        <v>1.8779999999999999</v>
      </c>
      <c r="X162" s="233">
        <v>226.40800000000013</v>
      </c>
      <c r="Y162" s="233">
        <v>84.765000000000029</v>
      </c>
      <c r="Z162" s="233">
        <v>141.64300000000011</v>
      </c>
      <c r="AA162" s="231">
        <v>0</v>
      </c>
      <c r="AB162" s="231">
        <v>0</v>
      </c>
      <c r="AC162" s="231">
        <v>0</v>
      </c>
      <c r="AD162" s="231">
        <v>0</v>
      </c>
      <c r="AE162" s="11"/>
    </row>
    <row r="163" spans="2:31" ht="17.25" customHeight="1" x14ac:dyDescent="0.15">
      <c r="B163" s="18" t="s">
        <v>20</v>
      </c>
      <c r="C163" s="4" t="s">
        <v>25</v>
      </c>
      <c r="D163" s="16" t="s">
        <v>13</v>
      </c>
      <c r="E163" s="233">
        <f t="shared" si="262"/>
        <v>2934.4299999999944</v>
      </c>
      <c r="F163" s="233">
        <v>1034.3399999999988</v>
      </c>
      <c r="G163" s="233">
        <v>954.01999999999884</v>
      </c>
      <c r="H163" s="233">
        <v>80.320000000000007</v>
      </c>
      <c r="I163" s="233">
        <v>534.4399999999988</v>
      </c>
      <c r="J163" s="233">
        <v>534.4399999999988</v>
      </c>
      <c r="K163" s="233">
        <v>0</v>
      </c>
      <c r="L163" s="233">
        <v>499.90000000000009</v>
      </c>
      <c r="M163" s="233">
        <v>419.5800000000001</v>
      </c>
      <c r="N163" s="233">
        <v>80.320000000000007</v>
      </c>
      <c r="O163" s="233">
        <v>1873.9999999999955</v>
      </c>
      <c r="P163" s="233">
        <v>130.06</v>
      </c>
      <c r="Q163" s="233">
        <v>1743.9399999999955</v>
      </c>
      <c r="R163" s="238">
        <v>0</v>
      </c>
      <c r="S163" s="238">
        <v>0</v>
      </c>
      <c r="T163" s="238">
        <v>0</v>
      </c>
      <c r="U163" s="233">
        <v>92.690000000000026</v>
      </c>
      <c r="V163" s="233">
        <v>25.380000000000003</v>
      </c>
      <c r="W163" s="233">
        <v>67.310000000000016</v>
      </c>
      <c r="X163" s="233">
        <v>1781.3099999999956</v>
      </c>
      <c r="Y163" s="233">
        <v>104.68</v>
      </c>
      <c r="Z163" s="233">
        <v>1676.6299999999956</v>
      </c>
      <c r="AA163" s="233">
        <v>26.09</v>
      </c>
      <c r="AB163" s="233">
        <v>9.1999999999999993</v>
      </c>
      <c r="AC163" s="233">
        <v>16.89</v>
      </c>
      <c r="AD163" s="231">
        <v>0</v>
      </c>
      <c r="AE163" s="11"/>
    </row>
    <row r="164" spans="2:31" ht="17.25" customHeight="1" x14ac:dyDescent="0.15">
      <c r="B164" s="18"/>
      <c r="C164" s="36" t="s">
        <v>26</v>
      </c>
      <c r="D164" s="16" t="s">
        <v>14</v>
      </c>
      <c r="E164" s="233">
        <f t="shared" si="262"/>
        <v>514.33299999999963</v>
      </c>
      <c r="F164" s="233">
        <v>233.37899999999993</v>
      </c>
      <c r="G164" s="233">
        <v>225.18999999999994</v>
      </c>
      <c r="H164" s="233">
        <v>8.1889999999999983</v>
      </c>
      <c r="I164" s="233">
        <v>176.03699999999986</v>
      </c>
      <c r="J164" s="233">
        <v>176.03699999999986</v>
      </c>
      <c r="K164" s="233">
        <v>0</v>
      </c>
      <c r="L164" s="233">
        <v>57.34200000000007</v>
      </c>
      <c r="M164" s="233">
        <v>49.15300000000007</v>
      </c>
      <c r="N164" s="233">
        <v>8.1889999999999983</v>
      </c>
      <c r="O164" s="233">
        <v>280.95399999999967</v>
      </c>
      <c r="P164" s="233">
        <v>31.77699999999999</v>
      </c>
      <c r="Q164" s="233">
        <v>249.17699999999965</v>
      </c>
      <c r="R164" s="238">
        <v>0</v>
      </c>
      <c r="S164" s="238">
        <v>0</v>
      </c>
      <c r="T164" s="238">
        <v>0</v>
      </c>
      <c r="U164" s="233">
        <v>11.64</v>
      </c>
      <c r="V164" s="233">
        <v>4.8630000000000004</v>
      </c>
      <c r="W164" s="233">
        <v>6.7769999999999992</v>
      </c>
      <c r="X164" s="233">
        <v>269.31399999999968</v>
      </c>
      <c r="Y164" s="233">
        <v>26.913999999999991</v>
      </c>
      <c r="Z164" s="233">
        <v>242.39999999999966</v>
      </c>
      <c r="AA164" s="231">
        <v>0</v>
      </c>
      <c r="AB164" s="231">
        <v>0</v>
      </c>
      <c r="AC164" s="231">
        <v>0</v>
      </c>
      <c r="AD164" s="231">
        <v>0</v>
      </c>
      <c r="AE164" s="11"/>
    </row>
    <row r="165" spans="2:31" ht="17.25" customHeight="1" x14ac:dyDescent="0.15">
      <c r="B165" s="18"/>
      <c r="C165" s="4" t="s">
        <v>27</v>
      </c>
      <c r="D165" s="16" t="s">
        <v>13</v>
      </c>
      <c r="E165" s="233">
        <f t="shared" si="262"/>
        <v>26580.150000001828</v>
      </c>
      <c r="F165" s="233">
        <v>10384.560000001089</v>
      </c>
      <c r="G165" s="233">
        <v>10316.370000001089</v>
      </c>
      <c r="H165" s="233">
        <v>68.19</v>
      </c>
      <c r="I165" s="233">
        <v>9940.140000001089</v>
      </c>
      <c r="J165" s="233">
        <v>9902.7200000010889</v>
      </c>
      <c r="K165" s="233">
        <v>37.42</v>
      </c>
      <c r="L165" s="233">
        <v>444.41999999999956</v>
      </c>
      <c r="M165" s="233">
        <v>413.64999999999958</v>
      </c>
      <c r="N165" s="233">
        <v>30.770000000000003</v>
      </c>
      <c r="O165" s="233">
        <v>14958.460000000743</v>
      </c>
      <c r="P165" s="233">
        <v>2802.6900000000219</v>
      </c>
      <c r="Q165" s="233">
        <v>12155.770000000721</v>
      </c>
      <c r="R165" s="233">
        <v>0</v>
      </c>
      <c r="S165" s="233">
        <v>0</v>
      </c>
      <c r="T165" s="233">
        <v>0</v>
      </c>
      <c r="U165" s="233">
        <v>242.90000000000003</v>
      </c>
      <c r="V165" s="233">
        <v>73.869999999999976</v>
      </c>
      <c r="W165" s="233">
        <v>169.03000000000006</v>
      </c>
      <c r="X165" s="233">
        <v>14715.560000000742</v>
      </c>
      <c r="Y165" s="233">
        <v>2728.820000000022</v>
      </c>
      <c r="Z165" s="233">
        <v>11986.74000000072</v>
      </c>
      <c r="AA165" s="233">
        <v>1235.9299999999953</v>
      </c>
      <c r="AB165" s="233">
        <v>1010.8199999999954</v>
      </c>
      <c r="AC165" s="233">
        <v>225.10999999999993</v>
      </c>
      <c r="AD165" s="233">
        <v>1.2</v>
      </c>
      <c r="AE165" s="11"/>
    </row>
    <row r="166" spans="2:31" ht="17.25" customHeight="1" thickBot="1" x14ac:dyDescent="0.2">
      <c r="B166" s="18"/>
      <c r="C166" s="36" t="s">
        <v>21</v>
      </c>
      <c r="D166" s="16" t="s">
        <v>14</v>
      </c>
      <c r="E166" s="233">
        <f t="shared" si="262"/>
        <v>5699.8619999997454</v>
      </c>
      <c r="F166" s="233">
        <v>3457.2239999998069</v>
      </c>
      <c r="G166" s="233">
        <v>3448.362999999807</v>
      </c>
      <c r="H166" s="233">
        <v>8.8609999999999935</v>
      </c>
      <c r="I166" s="233">
        <v>3411.7969999998068</v>
      </c>
      <c r="J166" s="233">
        <v>3405.8549999998068</v>
      </c>
      <c r="K166" s="233">
        <v>5.9419999999999984</v>
      </c>
      <c r="L166" s="233">
        <v>45.427000000000078</v>
      </c>
      <c r="M166" s="233">
        <v>42.508000000000081</v>
      </c>
      <c r="N166" s="233">
        <v>2.9189999999999947</v>
      </c>
      <c r="O166" s="233">
        <v>2242.6379999999385</v>
      </c>
      <c r="P166" s="233">
        <v>694.55299999999681</v>
      </c>
      <c r="Q166" s="233">
        <v>1548.0849999999418</v>
      </c>
      <c r="R166" s="233">
        <v>0</v>
      </c>
      <c r="S166" s="233">
        <v>0</v>
      </c>
      <c r="T166" s="233">
        <v>0</v>
      </c>
      <c r="U166" s="233">
        <v>30.004000000000008</v>
      </c>
      <c r="V166" s="233">
        <v>13.455000000000002</v>
      </c>
      <c r="W166" s="233">
        <v>16.549000000000007</v>
      </c>
      <c r="X166" s="233">
        <v>2212.6339999999386</v>
      </c>
      <c r="Y166" s="233">
        <v>681.09799999999677</v>
      </c>
      <c r="Z166" s="233">
        <v>1531.5359999999419</v>
      </c>
      <c r="AA166" s="231">
        <v>0</v>
      </c>
      <c r="AB166" s="231">
        <v>0</v>
      </c>
      <c r="AC166" s="231">
        <v>0</v>
      </c>
      <c r="AD166" s="231">
        <v>0</v>
      </c>
      <c r="AE166" s="11"/>
    </row>
    <row r="167" spans="2:31" ht="17.25" customHeight="1" x14ac:dyDescent="0.15">
      <c r="B167" s="6" t="s">
        <v>327</v>
      </c>
      <c r="C167" s="6" t="s">
        <v>328</v>
      </c>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row>
    <row r="169" spans="2:31" s="33" customFormat="1" ht="17.25" customHeight="1" x14ac:dyDescent="0.15">
      <c r="B169" s="33" t="s">
        <v>546</v>
      </c>
    </row>
    <row r="170" spans="2:31" ht="17.25" customHeight="1" thickBot="1" x14ac:dyDescent="0.2">
      <c r="C170" s="2"/>
      <c r="D170" s="2"/>
      <c r="E170" s="2"/>
      <c r="F170" s="2"/>
      <c r="G170" s="2"/>
      <c r="H170" s="2"/>
      <c r="I170" s="2"/>
      <c r="J170" s="2"/>
      <c r="K170" s="2"/>
      <c r="L170" s="2"/>
      <c r="M170" s="2"/>
      <c r="N170" s="2"/>
      <c r="O170" s="2"/>
      <c r="P170" s="2"/>
      <c r="Q170" s="2"/>
      <c r="R170" s="2"/>
      <c r="S170" s="2"/>
      <c r="T170" s="2"/>
      <c r="U170" s="2"/>
      <c r="V170" s="2"/>
      <c r="W170" s="2"/>
      <c r="X170" s="2"/>
      <c r="Y170" s="2"/>
      <c r="Z170" s="2"/>
      <c r="AA170" s="2" t="s">
        <v>28</v>
      </c>
      <c r="AB170" s="2"/>
      <c r="AC170" s="2"/>
      <c r="AD170" s="2"/>
    </row>
    <row r="171" spans="2:31" ht="17.25" customHeight="1" x14ac:dyDescent="0.15">
      <c r="B171" s="5"/>
      <c r="C171" s="6"/>
      <c r="D171" s="6"/>
      <c r="E171" s="7"/>
      <c r="F171" s="8" t="s">
        <v>0</v>
      </c>
      <c r="G171" s="9"/>
      <c r="H171" s="9"/>
      <c r="I171" s="9"/>
      <c r="J171" s="9"/>
      <c r="K171" s="9"/>
      <c r="L171" s="9"/>
      <c r="M171" s="9"/>
      <c r="N171" s="9"/>
      <c r="O171" s="9"/>
      <c r="P171" s="9"/>
      <c r="Q171" s="9"/>
      <c r="R171" s="9"/>
      <c r="S171" s="9"/>
      <c r="T171" s="9"/>
      <c r="U171" s="9"/>
      <c r="V171" s="9"/>
      <c r="W171" s="9"/>
      <c r="X171" s="9"/>
      <c r="Y171" s="9"/>
      <c r="Z171" s="9"/>
      <c r="AA171" s="8" t="s">
        <v>208</v>
      </c>
      <c r="AB171" s="9"/>
      <c r="AC171" s="9"/>
      <c r="AD171" s="7"/>
      <c r="AE171" s="11"/>
    </row>
    <row r="172" spans="2:31" ht="17.25" customHeight="1" x14ac:dyDescent="0.15">
      <c r="B172" s="1" t="s">
        <v>1</v>
      </c>
      <c r="C172" s="2"/>
      <c r="D172" s="2"/>
      <c r="E172" s="12" t="s">
        <v>2</v>
      </c>
      <c r="F172" s="13" t="s">
        <v>3</v>
      </c>
      <c r="G172" s="14"/>
      <c r="H172" s="14"/>
      <c r="I172" s="14"/>
      <c r="J172" s="14"/>
      <c r="K172" s="14"/>
      <c r="L172" s="14"/>
      <c r="M172" s="14"/>
      <c r="N172" s="14"/>
      <c r="O172" s="13" t="s">
        <v>4</v>
      </c>
      <c r="P172" s="14"/>
      <c r="Q172" s="14"/>
      <c r="R172" s="14"/>
      <c r="S172" s="14"/>
      <c r="T172" s="14"/>
      <c r="U172" s="14"/>
      <c r="V172" s="14"/>
      <c r="W172" s="14"/>
      <c r="X172" s="14"/>
      <c r="Y172" s="14"/>
      <c r="Z172" s="14"/>
      <c r="AA172" s="16"/>
      <c r="AB172" s="16"/>
      <c r="AC172" s="16"/>
      <c r="AD172" s="12" t="s">
        <v>205</v>
      </c>
      <c r="AE172" s="11"/>
    </row>
    <row r="173" spans="2:31" ht="17.25" customHeight="1" x14ac:dyDescent="0.15">
      <c r="B173" s="1"/>
      <c r="C173" s="2"/>
      <c r="D173" s="2"/>
      <c r="E173" s="12"/>
      <c r="F173" s="13" t="s">
        <v>5</v>
      </c>
      <c r="G173" s="14"/>
      <c r="H173" s="14"/>
      <c r="I173" s="13" t="s">
        <v>6</v>
      </c>
      <c r="J173" s="14"/>
      <c r="K173" s="14"/>
      <c r="L173" s="13" t="s">
        <v>7</v>
      </c>
      <c r="M173" s="14"/>
      <c r="N173" s="14"/>
      <c r="O173" s="13" t="s">
        <v>8</v>
      </c>
      <c r="P173" s="14"/>
      <c r="Q173" s="14"/>
      <c r="R173" s="13" t="s">
        <v>6</v>
      </c>
      <c r="S173" s="14"/>
      <c r="T173" s="14"/>
      <c r="U173" s="13" t="s">
        <v>7</v>
      </c>
      <c r="V173" s="14"/>
      <c r="W173" s="14"/>
      <c r="X173" s="13" t="s">
        <v>9</v>
      </c>
      <c r="Y173" s="14"/>
      <c r="Z173" s="14"/>
      <c r="AA173" s="12" t="s">
        <v>2</v>
      </c>
      <c r="AB173" s="37" t="s">
        <v>206</v>
      </c>
      <c r="AC173" s="37" t="s">
        <v>207</v>
      </c>
      <c r="AD173" s="12"/>
      <c r="AE173" s="11"/>
    </row>
    <row r="174" spans="2:31" ht="17.25" customHeight="1" x14ac:dyDescent="0.15">
      <c r="B174" s="11"/>
      <c r="E174" s="15"/>
      <c r="F174" s="16" t="s">
        <v>2</v>
      </c>
      <c r="G174" s="16" t="s">
        <v>10</v>
      </c>
      <c r="H174" s="16" t="s">
        <v>11</v>
      </c>
      <c r="I174" s="16" t="s">
        <v>2</v>
      </c>
      <c r="J174" s="16" t="s">
        <v>10</v>
      </c>
      <c r="K174" s="16" t="s">
        <v>11</v>
      </c>
      <c r="L174" s="16" t="s">
        <v>2</v>
      </c>
      <c r="M174" s="16" t="s">
        <v>10</v>
      </c>
      <c r="N174" s="16" t="s">
        <v>11</v>
      </c>
      <c r="O174" s="16" t="s">
        <v>2</v>
      </c>
      <c r="P174" s="41" t="s">
        <v>10</v>
      </c>
      <c r="Q174" s="42" t="s">
        <v>11</v>
      </c>
      <c r="R174" s="16" t="s">
        <v>2</v>
      </c>
      <c r="S174" s="16" t="s">
        <v>10</v>
      </c>
      <c r="T174" s="16" t="s">
        <v>11</v>
      </c>
      <c r="U174" s="16" t="s">
        <v>2</v>
      </c>
      <c r="V174" s="16" t="s">
        <v>10</v>
      </c>
      <c r="W174" s="16" t="s">
        <v>11</v>
      </c>
      <c r="X174" s="16" t="s">
        <v>2</v>
      </c>
      <c r="Y174" s="16" t="s">
        <v>10</v>
      </c>
      <c r="Z174" s="16" t="s">
        <v>11</v>
      </c>
      <c r="AA174" s="15"/>
      <c r="AB174" s="15"/>
      <c r="AC174" s="15"/>
      <c r="AD174" s="15"/>
      <c r="AE174" s="11"/>
    </row>
    <row r="175" spans="2:31" ht="17.25" customHeight="1" x14ac:dyDescent="0.15">
      <c r="B175" s="45" t="s">
        <v>12</v>
      </c>
      <c r="C175" s="14"/>
      <c r="D175" s="16" t="s">
        <v>13</v>
      </c>
      <c r="E175" s="233">
        <f>F175+O175+AA175+AD175</f>
        <v>53242.880000001009</v>
      </c>
      <c r="F175" s="233">
        <v>28867.400000000551</v>
      </c>
      <c r="G175" s="233">
        <v>28548.190000000552</v>
      </c>
      <c r="H175" s="233">
        <v>319.21000000000004</v>
      </c>
      <c r="I175" s="233">
        <v>28034.300000000552</v>
      </c>
      <c r="J175" s="233">
        <v>27864.850000000552</v>
      </c>
      <c r="K175" s="233">
        <v>169.45</v>
      </c>
      <c r="L175" s="233">
        <v>833.09999999999945</v>
      </c>
      <c r="M175" s="233">
        <v>683.33999999999935</v>
      </c>
      <c r="N175" s="233">
        <v>149.76000000000008</v>
      </c>
      <c r="O175" s="233">
        <v>23584.610000000455</v>
      </c>
      <c r="P175" s="233">
        <v>2246.9099999999921</v>
      </c>
      <c r="Q175" s="233">
        <v>21337.700000000463</v>
      </c>
      <c r="R175" s="233">
        <v>0</v>
      </c>
      <c r="S175" s="233">
        <v>0</v>
      </c>
      <c r="T175" s="233">
        <v>0</v>
      </c>
      <c r="U175" s="233">
        <v>254.38999999999996</v>
      </c>
      <c r="V175" s="233">
        <v>57.830000000000013</v>
      </c>
      <c r="W175" s="233">
        <v>196.55999999999995</v>
      </c>
      <c r="X175" s="233">
        <v>23330.220000000452</v>
      </c>
      <c r="Y175" s="233">
        <v>2189.0799999999922</v>
      </c>
      <c r="Z175" s="233">
        <v>21141.140000000461</v>
      </c>
      <c r="AA175" s="233">
        <v>790.22000000000048</v>
      </c>
      <c r="AB175" s="233">
        <v>466.08000000000055</v>
      </c>
      <c r="AC175" s="233">
        <v>324.13999999999993</v>
      </c>
      <c r="AD175" s="233">
        <v>0.65</v>
      </c>
      <c r="AE175" s="11"/>
    </row>
    <row r="176" spans="2:31" ht="17.25" customHeight="1" x14ac:dyDescent="0.15">
      <c r="B176" s="18"/>
      <c r="D176" s="16" t="s">
        <v>14</v>
      </c>
      <c r="E176" s="233">
        <f t="shared" ref="E176:E194" si="263">F176+O176+AA176+AD176</f>
        <v>12418.147999999888</v>
      </c>
      <c r="F176" s="233">
        <v>8939.8969999999572</v>
      </c>
      <c r="G176" s="233">
        <v>8904.2609999999568</v>
      </c>
      <c r="H176" s="233">
        <v>35.635999999999996</v>
      </c>
      <c r="I176" s="233">
        <v>8843.9509999999573</v>
      </c>
      <c r="J176" s="233">
        <v>8822.4309999999568</v>
      </c>
      <c r="K176" s="233">
        <v>21.520000000000003</v>
      </c>
      <c r="L176" s="233">
        <v>95.94599999999997</v>
      </c>
      <c r="M176" s="233">
        <v>81.829999999999984</v>
      </c>
      <c r="N176" s="233">
        <v>14.115999999999993</v>
      </c>
      <c r="O176" s="233">
        <v>3478.2509999999306</v>
      </c>
      <c r="P176" s="233">
        <v>549.75099999999986</v>
      </c>
      <c r="Q176" s="233">
        <v>2928.4999999999309</v>
      </c>
      <c r="R176" s="233">
        <v>0</v>
      </c>
      <c r="S176" s="233">
        <v>0</v>
      </c>
      <c r="T176" s="233">
        <v>0</v>
      </c>
      <c r="U176" s="233">
        <v>28.607999999999997</v>
      </c>
      <c r="V176" s="233">
        <v>10.087000000000002</v>
      </c>
      <c r="W176" s="233">
        <v>18.520999999999994</v>
      </c>
      <c r="X176" s="233">
        <v>3449.6429999999305</v>
      </c>
      <c r="Y176" s="233">
        <v>539.66399999999987</v>
      </c>
      <c r="Z176" s="233">
        <v>2909.9789999999307</v>
      </c>
      <c r="AA176" s="231">
        <v>0</v>
      </c>
      <c r="AB176" s="231">
        <v>0</v>
      </c>
      <c r="AC176" s="231">
        <v>0</v>
      </c>
      <c r="AD176" s="231">
        <v>0</v>
      </c>
      <c r="AE176" s="11"/>
    </row>
    <row r="177" spans="2:31" ht="17.25" customHeight="1" x14ac:dyDescent="0.15">
      <c r="B177" s="17"/>
      <c r="C177" s="4" t="s">
        <v>15</v>
      </c>
      <c r="D177" s="16" t="s">
        <v>13</v>
      </c>
      <c r="E177" s="233">
        <f t="shared" si="263"/>
        <v>12277.139999999998</v>
      </c>
      <c r="F177" s="233">
        <v>8989.7099999999991</v>
      </c>
      <c r="G177" s="233">
        <v>8895.9499999999989</v>
      </c>
      <c r="H177" s="233">
        <v>93.759999999999977</v>
      </c>
      <c r="I177" s="233">
        <v>8634.2899999999991</v>
      </c>
      <c r="J177" s="233">
        <v>8581.9299999999985</v>
      </c>
      <c r="K177" s="233">
        <v>52.359999999999985</v>
      </c>
      <c r="L177" s="233">
        <v>355.41999999999996</v>
      </c>
      <c r="M177" s="233">
        <v>314.02</v>
      </c>
      <c r="N177" s="233">
        <v>41.399999999999991</v>
      </c>
      <c r="O177" s="233">
        <v>3153.9199999999973</v>
      </c>
      <c r="P177" s="233">
        <v>336.21000000000004</v>
      </c>
      <c r="Q177" s="233">
        <v>2817.7099999999973</v>
      </c>
      <c r="R177" s="233">
        <v>0</v>
      </c>
      <c r="S177" s="238">
        <v>0</v>
      </c>
      <c r="T177" s="233">
        <v>0</v>
      </c>
      <c r="U177" s="233">
        <v>112.07999999999998</v>
      </c>
      <c r="V177" s="233">
        <v>8.620000000000001</v>
      </c>
      <c r="W177" s="233">
        <v>103.45999999999998</v>
      </c>
      <c r="X177" s="233">
        <v>3041.8399999999974</v>
      </c>
      <c r="Y177" s="233">
        <v>327.59000000000003</v>
      </c>
      <c r="Z177" s="233">
        <v>2714.2499999999973</v>
      </c>
      <c r="AA177" s="233">
        <v>133.51</v>
      </c>
      <c r="AB177" s="233">
        <v>59.349999999999987</v>
      </c>
      <c r="AC177" s="233">
        <v>74.16</v>
      </c>
      <c r="AD177" s="233">
        <v>0</v>
      </c>
      <c r="AE177" s="11"/>
    </row>
    <row r="178" spans="2:31" ht="17.25" customHeight="1" x14ac:dyDescent="0.15">
      <c r="B178" s="18" t="s">
        <v>16</v>
      </c>
      <c r="C178" s="36"/>
      <c r="D178" s="16" t="s">
        <v>14</v>
      </c>
      <c r="E178" s="233">
        <f t="shared" si="263"/>
        <v>2963.188000000001</v>
      </c>
      <c r="F178" s="233">
        <v>2505.322000000001</v>
      </c>
      <c r="G178" s="233">
        <v>2497.1720000000009</v>
      </c>
      <c r="H178" s="233">
        <v>8.15</v>
      </c>
      <c r="I178" s="233">
        <v>2463.8660000000009</v>
      </c>
      <c r="J178" s="233">
        <v>2459.449000000001</v>
      </c>
      <c r="K178" s="233">
        <v>4.4170000000000007</v>
      </c>
      <c r="L178" s="233">
        <v>41.455999999999982</v>
      </c>
      <c r="M178" s="233">
        <v>37.722999999999985</v>
      </c>
      <c r="N178" s="233">
        <v>3.7329999999999997</v>
      </c>
      <c r="O178" s="233">
        <v>457.86600000000021</v>
      </c>
      <c r="P178" s="233">
        <v>82.708999999999989</v>
      </c>
      <c r="Q178" s="233">
        <v>375.15700000000021</v>
      </c>
      <c r="R178" s="233">
        <v>0</v>
      </c>
      <c r="S178" s="238">
        <v>0</v>
      </c>
      <c r="T178" s="233">
        <v>0</v>
      </c>
      <c r="U178" s="233">
        <v>11.105999999999998</v>
      </c>
      <c r="V178" s="233">
        <v>1.4740000000000002</v>
      </c>
      <c r="W178" s="233">
        <v>9.6319999999999979</v>
      </c>
      <c r="X178" s="233">
        <v>446.76000000000022</v>
      </c>
      <c r="Y178" s="233">
        <v>81.234999999999985</v>
      </c>
      <c r="Z178" s="233">
        <v>365.5250000000002</v>
      </c>
      <c r="AA178" s="231">
        <v>0</v>
      </c>
      <c r="AB178" s="231">
        <v>0</v>
      </c>
      <c r="AC178" s="231">
        <v>0</v>
      </c>
      <c r="AD178" s="231">
        <v>0</v>
      </c>
      <c r="AE178" s="11"/>
    </row>
    <row r="179" spans="2:31" ht="17.25" customHeight="1" x14ac:dyDescent="0.15">
      <c r="B179" s="18"/>
      <c r="C179" s="4" t="s">
        <v>17</v>
      </c>
      <c r="D179" s="16" t="s">
        <v>13</v>
      </c>
      <c r="E179" s="233">
        <f t="shared" si="263"/>
        <v>4306.3300000000036</v>
      </c>
      <c r="F179" s="233">
        <v>4184.0200000000032</v>
      </c>
      <c r="G179" s="233">
        <v>4171.3400000000029</v>
      </c>
      <c r="H179" s="233">
        <v>12.679999999999996</v>
      </c>
      <c r="I179" s="233">
        <v>4147.2000000000035</v>
      </c>
      <c r="J179" s="233">
        <v>4134.5200000000032</v>
      </c>
      <c r="K179" s="233">
        <v>12.679999999999996</v>
      </c>
      <c r="L179" s="233">
        <v>36.820000000000007</v>
      </c>
      <c r="M179" s="233">
        <v>36.820000000000007</v>
      </c>
      <c r="N179" s="231">
        <v>0</v>
      </c>
      <c r="O179" s="233">
        <v>63.040000000000013</v>
      </c>
      <c r="P179" s="233">
        <v>2.1800000000000002</v>
      </c>
      <c r="Q179" s="233">
        <v>60.860000000000014</v>
      </c>
      <c r="R179" s="238">
        <v>0</v>
      </c>
      <c r="S179" s="238">
        <v>0</v>
      </c>
      <c r="T179" s="233">
        <v>0</v>
      </c>
      <c r="U179" s="233">
        <v>0.31</v>
      </c>
      <c r="V179" s="233">
        <v>0.31</v>
      </c>
      <c r="W179" s="233">
        <v>0</v>
      </c>
      <c r="X179" s="233">
        <v>62.730000000000011</v>
      </c>
      <c r="Y179" s="233">
        <v>1.87</v>
      </c>
      <c r="Z179" s="233">
        <v>60.860000000000014</v>
      </c>
      <c r="AA179" s="233">
        <v>59.27000000000001</v>
      </c>
      <c r="AB179" s="233">
        <v>27.74</v>
      </c>
      <c r="AC179" s="233">
        <v>31.530000000000008</v>
      </c>
      <c r="AD179" s="231">
        <v>0</v>
      </c>
      <c r="AE179" s="11"/>
    </row>
    <row r="180" spans="2:31" ht="17.25" customHeight="1" x14ac:dyDescent="0.15">
      <c r="B180" s="18" t="s">
        <v>18</v>
      </c>
      <c r="C180" s="36"/>
      <c r="D180" s="16" t="s">
        <v>14</v>
      </c>
      <c r="E180" s="233">
        <f t="shared" si="263"/>
        <v>1126.9890000000019</v>
      </c>
      <c r="F180" s="233">
        <v>1118.3180000000018</v>
      </c>
      <c r="G180" s="233">
        <v>1117.8860000000018</v>
      </c>
      <c r="H180" s="233">
        <v>0.43200000000000022</v>
      </c>
      <c r="I180" s="233">
        <v>1113.3700000000017</v>
      </c>
      <c r="J180" s="233">
        <v>1112.9380000000017</v>
      </c>
      <c r="K180" s="233">
        <v>0.43200000000000022</v>
      </c>
      <c r="L180" s="233">
        <v>4.9479999999999995</v>
      </c>
      <c r="M180" s="233">
        <v>4.9479999999999995</v>
      </c>
      <c r="N180" s="231">
        <v>0</v>
      </c>
      <c r="O180" s="233">
        <v>8.6709999999999994</v>
      </c>
      <c r="P180" s="233">
        <v>0.48199999999999998</v>
      </c>
      <c r="Q180" s="233">
        <v>8.1890000000000001</v>
      </c>
      <c r="R180" s="238">
        <v>0</v>
      </c>
      <c r="S180" s="238">
        <v>0</v>
      </c>
      <c r="T180" s="238">
        <v>0</v>
      </c>
      <c r="U180" s="233">
        <v>6.3E-2</v>
      </c>
      <c r="V180" s="233">
        <v>6.3E-2</v>
      </c>
      <c r="W180" s="233">
        <v>0</v>
      </c>
      <c r="X180" s="233">
        <v>8.6080000000000005</v>
      </c>
      <c r="Y180" s="233">
        <v>0.41899999999999998</v>
      </c>
      <c r="Z180" s="233">
        <v>8.1890000000000001</v>
      </c>
      <c r="AA180" s="231">
        <v>0</v>
      </c>
      <c r="AB180" s="231">
        <v>0</v>
      </c>
      <c r="AC180" s="231">
        <v>0</v>
      </c>
      <c r="AD180" s="231">
        <v>0</v>
      </c>
      <c r="AE180" s="11"/>
    </row>
    <row r="181" spans="2:31" ht="17.25" customHeight="1" x14ac:dyDescent="0.15">
      <c r="B181" s="18"/>
      <c r="C181" s="4" t="s">
        <v>19</v>
      </c>
      <c r="D181" s="16" t="s">
        <v>13</v>
      </c>
      <c r="E181" s="233">
        <f t="shared" si="263"/>
        <v>3051.8899999999967</v>
      </c>
      <c r="F181" s="233">
        <v>1973.179999999998</v>
      </c>
      <c r="G181" s="233">
        <v>1946.5099999999979</v>
      </c>
      <c r="H181" s="233">
        <v>26.669999999999973</v>
      </c>
      <c r="I181" s="233">
        <v>1842.7999999999977</v>
      </c>
      <c r="J181" s="233">
        <v>1826.6699999999978</v>
      </c>
      <c r="K181" s="233">
        <v>16.129999999999985</v>
      </c>
      <c r="L181" s="233">
        <v>130.38000000000002</v>
      </c>
      <c r="M181" s="233">
        <v>119.84000000000003</v>
      </c>
      <c r="N181" s="233">
        <v>10.53999999999999</v>
      </c>
      <c r="O181" s="233">
        <v>1070.9499999999985</v>
      </c>
      <c r="P181" s="233">
        <v>152.70000000000002</v>
      </c>
      <c r="Q181" s="233">
        <v>918.24999999999852</v>
      </c>
      <c r="R181" s="238">
        <v>0</v>
      </c>
      <c r="S181" s="238">
        <v>0</v>
      </c>
      <c r="T181" s="238">
        <v>0</v>
      </c>
      <c r="U181" s="233">
        <v>29.58</v>
      </c>
      <c r="V181" s="233">
        <v>6.65</v>
      </c>
      <c r="W181" s="233">
        <v>22.93</v>
      </c>
      <c r="X181" s="233">
        <v>1041.3699999999985</v>
      </c>
      <c r="Y181" s="233">
        <v>146.05000000000001</v>
      </c>
      <c r="Z181" s="233">
        <v>895.31999999999857</v>
      </c>
      <c r="AA181" s="233">
        <v>7.76</v>
      </c>
      <c r="AB181" s="233">
        <v>3.97</v>
      </c>
      <c r="AC181" s="233">
        <v>3.7899999999999996</v>
      </c>
      <c r="AD181" s="231">
        <v>0</v>
      </c>
      <c r="AE181" s="11"/>
    </row>
    <row r="182" spans="2:31" ht="17.25" customHeight="1" x14ac:dyDescent="0.15">
      <c r="B182" s="18" t="s">
        <v>20</v>
      </c>
      <c r="C182" s="36" t="s">
        <v>21</v>
      </c>
      <c r="D182" s="16" t="s">
        <v>14</v>
      </c>
      <c r="E182" s="233">
        <f t="shared" si="263"/>
        <v>726.67499999999995</v>
      </c>
      <c r="F182" s="233">
        <v>564.65899999999999</v>
      </c>
      <c r="G182" s="233">
        <v>562.18100000000004</v>
      </c>
      <c r="H182" s="233">
        <v>2.4780000000000006</v>
      </c>
      <c r="I182" s="233">
        <v>547.44500000000005</v>
      </c>
      <c r="J182" s="233">
        <v>545.72200000000009</v>
      </c>
      <c r="K182" s="233">
        <v>1.7230000000000003</v>
      </c>
      <c r="L182" s="233">
        <v>17.213999999999992</v>
      </c>
      <c r="M182" s="233">
        <v>16.458999999999993</v>
      </c>
      <c r="N182" s="233">
        <v>0.75500000000000012</v>
      </c>
      <c r="O182" s="233">
        <v>162.01599999999996</v>
      </c>
      <c r="P182" s="233">
        <v>36.988</v>
      </c>
      <c r="Q182" s="233">
        <v>125.02799999999996</v>
      </c>
      <c r="R182" s="238">
        <v>0</v>
      </c>
      <c r="S182" s="238">
        <v>0</v>
      </c>
      <c r="T182" s="238">
        <v>0</v>
      </c>
      <c r="U182" s="233">
        <v>3.4520000000000004</v>
      </c>
      <c r="V182" s="233">
        <v>1.1080000000000001</v>
      </c>
      <c r="W182" s="233">
        <v>2.3440000000000003</v>
      </c>
      <c r="X182" s="233">
        <v>158.56399999999996</v>
      </c>
      <c r="Y182" s="233">
        <v>35.880000000000003</v>
      </c>
      <c r="Z182" s="233">
        <v>122.68399999999997</v>
      </c>
      <c r="AA182" s="231">
        <v>0</v>
      </c>
      <c r="AB182" s="231">
        <v>0</v>
      </c>
      <c r="AC182" s="231">
        <v>0</v>
      </c>
      <c r="AD182" s="231">
        <v>0</v>
      </c>
      <c r="AE182" s="11"/>
    </row>
    <row r="183" spans="2:31" ht="17.25" customHeight="1" x14ac:dyDescent="0.15">
      <c r="B183" s="18"/>
      <c r="C183" s="4" t="s">
        <v>22</v>
      </c>
      <c r="D183" s="16" t="s">
        <v>13</v>
      </c>
      <c r="E183" s="233">
        <f t="shared" si="263"/>
        <v>4918.9199999999964</v>
      </c>
      <c r="F183" s="233">
        <v>2832.5099999999984</v>
      </c>
      <c r="G183" s="233">
        <v>2778.0999999999985</v>
      </c>
      <c r="H183" s="233">
        <v>54.41</v>
      </c>
      <c r="I183" s="233">
        <v>2644.2899999999986</v>
      </c>
      <c r="J183" s="233">
        <v>2620.7399999999984</v>
      </c>
      <c r="K183" s="233">
        <v>23.55</v>
      </c>
      <c r="L183" s="233">
        <v>188.21999999999997</v>
      </c>
      <c r="M183" s="233">
        <v>157.35999999999996</v>
      </c>
      <c r="N183" s="233">
        <v>30.86</v>
      </c>
      <c r="O183" s="233">
        <v>2019.9299999999989</v>
      </c>
      <c r="P183" s="233">
        <v>181.33000000000004</v>
      </c>
      <c r="Q183" s="233">
        <v>1838.5999999999988</v>
      </c>
      <c r="R183" s="233">
        <v>0</v>
      </c>
      <c r="S183" s="231">
        <v>0</v>
      </c>
      <c r="T183" s="233">
        <v>0</v>
      </c>
      <c r="U183" s="233">
        <v>82.189999999999984</v>
      </c>
      <c r="V183" s="233">
        <v>1.6600000000000001</v>
      </c>
      <c r="W183" s="233">
        <v>80.529999999999987</v>
      </c>
      <c r="X183" s="233">
        <v>1937.7399999999989</v>
      </c>
      <c r="Y183" s="233">
        <v>179.67000000000004</v>
      </c>
      <c r="Z183" s="233">
        <v>1758.0699999999988</v>
      </c>
      <c r="AA183" s="233">
        <v>66.47999999999999</v>
      </c>
      <c r="AB183" s="233">
        <v>27.63999999999999</v>
      </c>
      <c r="AC183" s="233">
        <v>38.839999999999996</v>
      </c>
      <c r="AD183" s="233">
        <v>0</v>
      </c>
      <c r="AE183" s="11"/>
    </row>
    <row r="184" spans="2:31" ht="17.25" customHeight="1" x14ac:dyDescent="0.15">
      <c r="B184" s="18"/>
      <c r="C184" s="36" t="s">
        <v>21</v>
      </c>
      <c r="D184" s="16" t="s">
        <v>14</v>
      </c>
      <c r="E184" s="233">
        <f t="shared" si="263"/>
        <v>1109.5239999999997</v>
      </c>
      <c r="F184" s="233">
        <v>822.34499999999946</v>
      </c>
      <c r="G184" s="233">
        <v>817.10499999999945</v>
      </c>
      <c r="H184" s="233">
        <v>5.24</v>
      </c>
      <c r="I184" s="233">
        <v>803.05099999999936</v>
      </c>
      <c r="J184" s="233">
        <v>800.78899999999942</v>
      </c>
      <c r="K184" s="233">
        <v>2.262</v>
      </c>
      <c r="L184" s="233">
        <v>19.293999999999997</v>
      </c>
      <c r="M184" s="233">
        <v>16.315999999999995</v>
      </c>
      <c r="N184" s="233">
        <v>2.9779999999999998</v>
      </c>
      <c r="O184" s="233">
        <v>287.17900000000026</v>
      </c>
      <c r="P184" s="233">
        <v>45.238999999999976</v>
      </c>
      <c r="Q184" s="233">
        <v>241.94000000000028</v>
      </c>
      <c r="R184" s="233">
        <v>0</v>
      </c>
      <c r="S184" s="231">
        <v>0</v>
      </c>
      <c r="T184" s="233">
        <v>0</v>
      </c>
      <c r="U184" s="233">
        <v>7.5909999999999984</v>
      </c>
      <c r="V184" s="233">
        <v>0.30300000000000005</v>
      </c>
      <c r="W184" s="233">
        <v>7.2879999999999985</v>
      </c>
      <c r="X184" s="233">
        <v>279.58800000000025</v>
      </c>
      <c r="Y184" s="233">
        <v>44.935999999999979</v>
      </c>
      <c r="Z184" s="233">
        <v>234.65200000000027</v>
      </c>
      <c r="AA184" s="231">
        <v>0</v>
      </c>
      <c r="AB184" s="231">
        <v>0</v>
      </c>
      <c r="AC184" s="231">
        <v>0</v>
      </c>
      <c r="AD184" s="231">
        <v>0</v>
      </c>
      <c r="AE184" s="11"/>
    </row>
    <row r="185" spans="2:31" ht="17.25" customHeight="1" x14ac:dyDescent="0.15">
      <c r="B185" s="17"/>
      <c r="C185" s="4" t="s">
        <v>15</v>
      </c>
      <c r="D185" s="16" t="s">
        <v>13</v>
      </c>
      <c r="E185" s="233">
        <f t="shared" si="263"/>
        <v>40965.740000001009</v>
      </c>
      <c r="F185" s="233">
        <v>19877.690000000552</v>
      </c>
      <c r="G185" s="233">
        <v>19652.240000000551</v>
      </c>
      <c r="H185" s="233">
        <v>225.45000000000007</v>
      </c>
      <c r="I185" s="233">
        <v>19400.010000000551</v>
      </c>
      <c r="J185" s="233">
        <v>19282.920000000551</v>
      </c>
      <c r="K185" s="233">
        <v>117.08999999999999</v>
      </c>
      <c r="L185" s="233">
        <v>477.67999999999944</v>
      </c>
      <c r="M185" s="233">
        <v>369.31999999999937</v>
      </c>
      <c r="N185" s="233">
        <v>108.36000000000008</v>
      </c>
      <c r="O185" s="233">
        <v>20430.690000000457</v>
      </c>
      <c r="P185" s="233">
        <v>1910.6999999999923</v>
      </c>
      <c r="Q185" s="233">
        <v>18519.990000000464</v>
      </c>
      <c r="R185" s="233">
        <v>0</v>
      </c>
      <c r="S185" s="233">
        <v>0</v>
      </c>
      <c r="T185" s="233">
        <v>0</v>
      </c>
      <c r="U185" s="233">
        <v>142.30999999999997</v>
      </c>
      <c r="V185" s="233">
        <v>49.210000000000008</v>
      </c>
      <c r="W185" s="233">
        <v>93.099999999999966</v>
      </c>
      <c r="X185" s="233">
        <v>20288.380000000456</v>
      </c>
      <c r="Y185" s="233">
        <v>1861.4899999999923</v>
      </c>
      <c r="Z185" s="233">
        <v>18426.890000000465</v>
      </c>
      <c r="AA185" s="233">
        <v>656.71000000000049</v>
      </c>
      <c r="AB185" s="233">
        <v>406.73000000000059</v>
      </c>
      <c r="AC185" s="233">
        <v>249.97999999999993</v>
      </c>
      <c r="AD185" s="233">
        <v>0.65</v>
      </c>
      <c r="AE185" s="11"/>
    </row>
    <row r="186" spans="2:31" ht="17.25" customHeight="1" x14ac:dyDescent="0.15">
      <c r="B186" s="18"/>
      <c r="C186" s="36"/>
      <c r="D186" s="16" t="s">
        <v>14</v>
      </c>
      <c r="E186" s="233">
        <f t="shared" si="263"/>
        <v>9454.9599999998863</v>
      </c>
      <c r="F186" s="233">
        <v>6434.5749999999562</v>
      </c>
      <c r="G186" s="233">
        <v>6407.0889999999563</v>
      </c>
      <c r="H186" s="233">
        <v>27.485999999999994</v>
      </c>
      <c r="I186" s="233">
        <v>6380.0849999999564</v>
      </c>
      <c r="J186" s="233">
        <v>6362.9819999999563</v>
      </c>
      <c r="K186" s="233">
        <v>17.103000000000002</v>
      </c>
      <c r="L186" s="233">
        <v>54.489999999999981</v>
      </c>
      <c r="M186" s="233">
        <v>44.106999999999992</v>
      </c>
      <c r="N186" s="233">
        <v>10.382999999999992</v>
      </c>
      <c r="O186" s="233">
        <v>3020.3849999999306</v>
      </c>
      <c r="P186" s="233">
        <v>467.04199999999986</v>
      </c>
      <c r="Q186" s="233">
        <v>2553.3429999999307</v>
      </c>
      <c r="R186" s="233">
        <v>0</v>
      </c>
      <c r="S186" s="233">
        <v>0</v>
      </c>
      <c r="T186" s="233">
        <v>0</v>
      </c>
      <c r="U186" s="233">
        <v>17.501999999999999</v>
      </c>
      <c r="V186" s="233">
        <v>8.6130000000000013</v>
      </c>
      <c r="W186" s="233">
        <v>8.8889999999999976</v>
      </c>
      <c r="X186" s="233">
        <v>3002.8829999999307</v>
      </c>
      <c r="Y186" s="233">
        <v>458.42899999999986</v>
      </c>
      <c r="Z186" s="233">
        <v>2544.4539999999306</v>
      </c>
      <c r="AA186" s="231">
        <v>0</v>
      </c>
      <c r="AB186" s="231">
        <v>0</v>
      </c>
      <c r="AC186" s="231">
        <v>0</v>
      </c>
      <c r="AD186" s="231">
        <v>0</v>
      </c>
      <c r="AE186" s="11"/>
    </row>
    <row r="187" spans="2:31" ht="17.25" customHeight="1" x14ac:dyDescent="0.15">
      <c r="B187" s="18" t="s">
        <v>443</v>
      </c>
      <c r="C187" s="4" t="s">
        <v>440</v>
      </c>
      <c r="D187" s="16" t="s">
        <v>13</v>
      </c>
      <c r="E187" s="233">
        <f t="shared" si="263"/>
        <v>2414.2999999999984</v>
      </c>
      <c r="F187" s="233">
        <v>2361.9299999999985</v>
      </c>
      <c r="G187" s="233">
        <v>2361.9299999999985</v>
      </c>
      <c r="H187" s="233">
        <v>0</v>
      </c>
      <c r="I187" s="233">
        <v>2361.5699999999983</v>
      </c>
      <c r="J187" s="233">
        <v>2361.5699999999983</v>
      </c>
      <c r="K187" s="233">
        <v>0</v>
      </c>
      <c r="L187" s="231">
        <v>0.36</v>
      </c>
      <c r="M187" s="231">
        <v>0.36</v>
      </c>
      <c r="N187" s="238">
        <v>0</v>
      </c>
      <c r="O187" s="233">
        <v>49.96</v>
      </c>
      <c r="P187" s="233">
        <v>1.19</v>
      </c>
      <c r="Q187" s="233">
        <v>48.77</v>
      </c>
      <c r="R187" s="238">
        <v>0</v>
      </c>
      <c r="S187" s="238">
        <v>0</v>
      </c>
      <c r="T187" s="238">
        <v>0</v>
      </c>
      <c r="U187" s="233">
        <v>1</v>
      </c>
      <c r="V187" s="233">
        <v>0</v>
      </c>
      <c r="W187" s="233">
        <v>1</v>
      </c>
      <c r="X187" s="233">
        <v>48.96</v>
      </c>
      <c r="Y187" s="233">
        <v>1.19</v>
      </c>
      <c r="Z187" s="233">
        <v>47.77</v>
      </c>
      <c r="AA187" s="233">
        <v>2.41</v>
      </c>
      <c r="AB187" s="233">
        <v>1.61</v>
      </c>
      <c r="AC187" s="233">
        <v>0.8</v>
      </c>
      <c r="AD187" s="231">
        <v>0</v>
      </c>
      <c r="AE187" s="11"/>
    </row>
    <row r="188" spans="2:31" ht="17.25" customHeight="1" x14ac:dyDescent="0.15">
      <c r="B188" s="18"/>
      <c r="C188" s="36" t="s">
        <v>23</v>
      </c>
      <c r="D188" s="16" t="s">
        <v>14</v>
      </c>
      <c r="E188" s="233">
        <f t="shared" si="263"/>
        <v>692.53299999999979</v>
      </c>
      <c r="F188" s="233">
        <v>686.4989999999998</v>
      </c>
      <c r="G188" s="233">
        <v>686.4989999999998</v>
      </c>
      <c r="H188" s="233">
        <v>0</v>
      </c>
      <c r="I188" s="233">
        <v>686.47299999999984</v>
      </c>
      <c r="J188" s="233">
        <v>686.47299999999984</v>
      </c>
      <c r="K188" s="233">
        <v>0</v>
      </c>
      <c r="L188" s="231">
        <v>2.5999999999999999E-2</v>
      </c>
      <c r="M188" s="231">
        <v>2.5999999999999999E-2</v>
      </c>
      <c r="N188" s="238">
        <v>0</v>
      </c>
      <c r="O188" s="233">
        <v>6.0339999999999989</v>
      </c>
      <c r="P188" s="233">
        <v>0.309</v>
      </c>
      <c r="Q188" s="233">
        <v>5.7249999999999988</v>
      </c>
      <c r="R188" s="238">
        <v>0</v>
      </c>
      <c r="S188" s="238">
        <v>0</v>
      </c>
      <c r="T188" s="238">
        <v>0</v>
      </c>
      <c r="U188" s="233">
        <v>0.10199999999999999</v>
      </c>
      <c r="V188" s="233">
        <v>0</v>
      </c>
      <c r="W188" s="233">
        <v>0.10199999999999999</v>
      </c>
      <c r="X188" s="233">
        <v>5.9319999999999986</v>
      </c>
      <c r="Y188" s="233">
        <v>0.309</v>
      </c>
      <c r="Z188" s="233">
        <v>5.6229999999999984</v>
      </c>
      <c r="AA188" s="231">
        <v>0</v>
      </c>
      <c r="AB188" s="231">
        <v>0</v>
      </c>
      <c r="AC188" s="231">
        <v>0</v>
      </c>
      <c r="AD188" s="231">
        <v>0</v>
      </c>
      <c r="AE188" s="11"/>
    </row>
    <row r="189" spans="2:31" ht="17.25" customHeight="1" x14ac:dyDescent="0.15">
      <c r="B189" s="18" t="s">
        <v>444</v>
      </c>
      <c r="C189" s="4" t="s">
        <v>24</v>
      </c>
      <c r="D189" s="16" t="s">
        <v>13</v>
      </c>
      <c r="E189" s="233">
        <f t="shared" si="263"/>
        <v>2150.5700000000006</v>
      </c>
      <c r="F189" s="233">
        <v>1209.350000000001</v>
      </c>
      <c r="G189" s="233">
        <v>1204.440000000001</v>
      </c>
      <c r="H189" s="233">
        <v>4.91</v>
      </c>
      <c r="I189" s="233">
        <v>1190.950000000001</v>
      </c>
      <c r="J189" s="233">
        <v>1188.610000000001</v>
      </c>
      <c r="K189" s="233">
        <v>2.34</v>
      </c>
      <c r="L189" s="233">
        <v>18.400000000000006</v>
      </c>
      <c r="M189" s="233">
        <v>15.830000000000004</v>
      </c>
      <c r="N189" s="238">
        <v>2.5700000000000003</v>
      </c>
      <c r="O189" s="233">
        <v>850.54999999999927</v>
      </c>
      <c r="P189" s="233">
        <v>112.33999999999999</v>
      </c>
      <c r="Q189" s="233">
        <v>738.20999999999924</v>
      </c>
      <c r="R189" s="238">
        <v>0</v>
      </c>
      <c r="S189" s="238">
        <v>0</v>
      </c>
      <c r="T189" s="238">
        <v>0</v>
      </c>
      <c r="U189" s="233">
        <v>23.650000000000002</v>
      </c>
      <c r="V189" s="233">
        <v>22.610000000000003</v>
      </c>
      <c r="W189" s="233">
        <v>1.04</v>
      </c>
      <c r="X189" s="233">
        <v>826.8999999999993</v>
      </c>
      <c r="Y189" s="233">
        <v>89.72999999999999</v>
      </c>
      <c r="Z189" s="233">
        <v>737.16999999999928</v>
      </c>
      <c r="AA189" s="233">
        <v>90.67</v>
      </c>
      <c r="AB189" s="233">
        <v>38.150000000000006</v>
      </c>
      <c r="AC189" s="233">
        <v>52.519999999999996</v>
      </c>
      <c r="AD189" s="231">
        <v>0</v>
      </c>
      <c r="AE189" s="11"/>
    </row>
    <row r="190" spans="2:31" ht="17.25" customHeight="1" x14ac:dyDescent="0.15">
      <c r="B190" s="18"/>
      <c r="C190" s="36" t="s">
        <v>21</v>
      </c>
      <c r="D190" s="16" t="s">
        <v>14</v>
      </c>
      <c r="E190" s="233">
        <f t="shared" si="263"/>
        <v>511.87300000000005</v>
      </c>
      <c r="F190" s="233">
        <v>390.43100000000004</v>
      </c>
      <c r="G190" s="233">
        <v>389.92500000000007</v>
      </c>
      <c r="H190" s="233">
        <v>0.50600000000000001</v>
      </c>
      <c r="I190" s="233">
        <v>388.32400000000007</v>
      </c>
      <c r="J190" s="233">
        <v>388.06900000000007</v>
      </c>
      <c r="K190" s="233">
        <v>0.255</v>
      </c>
      <c r="L190" s="233">
        <v>2.1069999999999998</v>
      </c>
      <c r="M190" s="233">
        <v>1.8559999999999999</v>
      </c>
      <c r="N190" s="233">
        <v>0.251</v>
      </c>
      <c r="O190" s="233">
        <v>121.44199999999999</v>
      </c>
      <c r="P190" s="233">
        <v>27.398000000000007</v>
      </c>
      <c r="Q190" s="233">
        <v>94.043999999999983</v>
      </c>
      <c r="R190" s="238">
        <v>0</v>
      </c>
      <c r="S190" s="238">
        <v>0</v>
      </c>
      <c r="T190" s="238">
        <v>0</v>
      </c>
      <c r="U190" s="233">
        <v>4.2440000000000007</v>
      </c>
      <c r="V190" s="233">
        <v>4.1370000000000005</v>
      </c>
      <c r="W190" s="233">
        <v>0.107</v>
      </c>
      <c r="X190" s="233">
        <v>117.19799999999999</v>
      </c>
      <c r="Y190" s="233">
        <v>23.261000000000006</v>
      </c>
      <c r="Z190" s="233">
        <v>93.936999999999983</v>
      </c>
      <c r="AA190" s="231">
        <v>0</v>
      </c>
      <c r="AB190" s="231">
        <v>0</v>
      </c>
      <c r="AC190" s="231">
        <v>0</v>
      </c>
      <c r="AD190" s="231">
        <v>0</v>
      </c>
      <c r="AE190" s="11"/>
    </row>
    <row r="191" spans="2:31" ht="17.25" customHeight="1" x14ac:dyDescent="0.15">
      <c r="B191" s="18" t="s">
        <v>20</v>
      </c>
      <c r="C191" s="4" t="s">
        <v>25</v>
      </c>
      <c r="D191" s="16" t="s">
        <v>13</v>
      </c>
      <c r="E191" s="233">
        <f t="shared" si="263"/>
        <v>3068.7299999999977</v>
      </c>
      <c r="F191" s="233">
        <v>1300.7199999999984</v>
      </c>
      <c r="G191" s="233">
        <v>1284.0699999999983</v>
      </c>
      <c r="H191" s="233">
        <v>16.649999999999999</v>
      </c>
      <c r="I191" s="233">
        <v>1248.6699999999983</v>
      </c>
      <c r="J191" s="233">
        <v>1237.8099999999984</v>
      </c>
      <c r="K191" s="233">
        <v>10.86</v>
      </c>
      <c r="L191" s="233">
        <v>52.05</v>
      </c>
      <c r="M191" s="233">
        <v>46.26</v>
      </c>
      <c r="N191" s="233">
        <v>5.79</v>
      </c>
      <c r="O191" s="233">
        <v>1742.4899999999993</v>
      </c>
      <c r="P191" s="233">
        <v>108.65</v>
      </c>
      <c r="Q191" s="233">
        <v>1633.8399999999992</v>
      </c>
      <c r="R191" s="238">
        <v>0</v>
      </c>
      <c r="S191" s="238">
        <v>0</v>
      </c>
      <c r="T191" s="238">
        <v>0</v>
      </c>
      <c r="U191" s="233">
        <v>8.5599999999999987</v>
      </c>
      <c r="V191" s="233">
        <v>0</v>
      </c>
      <c r="W191" s="233">
        <v>8.5599999999999987</v>
      </c>
      <c r="X191" s="233">
        <v>1733.9299999999994</v>
      </c>
      <c r="Y191" s="233">
        <v>108.65</v>
      </c>
      <c r="Z191" s="233">
        <v>1625.2799999999993</v>
      </c>
      <c r="AA191" s="233">
        <v>25.519999999999996</v>
      </c>
      <c r="AB191" s="233">
        <v>5.36</v>
      </c>
      <c r="AC191" s="233">
        <v>20.159999999999997</v>
      </c>
      <c r="AD191" s="231">
        <v>0</v>
      </c>
      <c r="AE191" s="11"/>
    </row>
    <row r="192" spans="2:31" ht="17.25" customHeight="1" x14ac:dyDescent="0.15">
      <c r="B192" s="18"/>
      <c r="C192" s="36" t="s">
        <v>26</v>
      </c>
      <c r="D192" s="16" t="s">
        <v>14</v>
      </c>
      <c r="E192" s="233">
        <f t="shared" si="263"/>
        <v>637.24099999999999</v>
      </c>
      <c r="F192" s="233">
        <v>381.42299999999977</v>
      </c>
      <c r="G192" s="233">
        <v>379.42999999999978</v>
      </c>
      <c r="H192" s="233">
        <v>1.9930000000000001</v>
      </c>
      <c r="I192" s="233">
        <v>374.60999999999979</v>
      </c>
      <c r="J192" s="233">
        <v>373.18799999999976</v>
      </c>
      <c r="K192" s="233">
        <v>1.4220000000000002</v>
      </c>
      <c r="L192" s="233">
        <v>6.8129999999999971</v>
      </c>
      <c r="M192" s="233">
        <v>6.2419999999999973</v>
      </c>
      <c r="N192" s="233">
        <v>0.57099999999999995</v>
      </c>
      <c r="O192" s="233">
        <v>255.81800000000027</v>
      </c>
      <c r="P192" s="233">
        <v>26.402000000000001</v>
      </c>
      <c r="Q192" s="233">
        <v>229.41600000000028</v>
      </c>
      <c r="R192" s="238">
        <v>0</v>
      </c>
      <c r="S192" s="238">
        <v>0</v>
      </c>
      <c r="T192" s="238">
        <v>0</v>
      </c>
      <c r="U192" s="233">
        <v>0.873</v>
      </c>
      <c r="V192" s="233">
        <v>0</v>
      </c>
      <c r="W192" s="233">
        <v>0.873</v>
      </c>
      <c r="X192" s="233">
        <v>254.94500000000028</v>
      </c>
      <c r="Y192" s="233">
        <v>26.402000000000001</v>
      </c>
      <c r="Z192" s="233">
        <v>228.54300000000029</v>
      </c>
      <c r="AA192" s="231">
        <v>0</v>
      </c>
      <c r="AB192" s="231">
        <v>0</v>
      </c>
      <c r="AC192" s="231">
        <v>0</v>
      </c>
      <c r="AD192" s="231">
        <v>0</v>
      </c>
      <c r="AE192" s="11"/>
    </row>
    <row r="193" spans="2:31" ht="17.25" customHeight="1" x14ac:dyDescent="0.15">
      <c r="B193" s="18"/>
      <c r="C193" s="4" t="s">
        <v>27</v>
      </c>
      <c r="D193" s="16" t="s">
        <v>13</v>
      </c>
      <c r="E193" s="233">
        <f t="shared" si="263"/>
        <v>33332.140000001018</v>
      </c>
      <c r="F193" s="233">
        <v>15005.690000000553</v>
      </c>
      <c r="G193" s="233">
        <v>14801.800000000554</v>
      </c>
      <c r="H193" s="233">
        <v>203.89000000000007</v>
      </c>
      <c r="I193" s="233">
        <v>14598.820000000555</v>
      </c>
      <c r="J193" s="233">
        <v>14494.930000000555</v>
      </c>
      <c r="K193" s="233">
        <v>103.88999999999999</v>
      </c>
      <c r="L193" s="233">
        <v>406.86999999999944</v>
      </c>
      <c r="M193" s="233">
        <v>306.86999999999938</v>
      </c>
      <c r="N193" s="233">
        <v>100.00000000000009</v>
      </c>
      <c r="O193" s="233">
        <v>17787.690000000461</v>
      </c>
      <c r="P193" s="233">
        <v>1688.5199999999923</v>
      </c>
      <c r="Q193" s="233">
        <v>16099.170000000468</v>
      </c>
      <c r="R193" s="233">
        <v>0</v>
      </c>
      <c r="S193" s="233">
        <v>0</v>
      </c>
      <c r="T193" s="233">
        <v>0</v>
      </c>
      <c r="U193" s="233">
        <v>109.09999999999997</v>
      </c>
      <c r="V193" s="233">
        <v>26.6</v>
      </c>
      <c r="W193" s="233">
        <v>82.499999999999972</v>
      </c>
      <c r="X193" s="233">
        <v>17678.590000000459</v>
      </c>
      <c r="Y193" s="233">
        <v>1661.9199999999923</v>
      </c>
      <c r="Z193" s="233">
        <v>16016.670000000468</v>
      </c>
      <c r="AA193" s="233">
        <v>538.11000000000058</v>
      </c>
      <c r="AB193" s="233">
        <v>361.61000000000058</v>
      </c>
      <c r="AC193" s="233">
        <v>176.49999999999994</v>
      </c>
      <c r="AD193" s="233">
        <v>0.65</v>
      </c>
      <c r="AE193" s="11"/>
    </row>
    <row r="194" spans="2:31" ht="17.25" customHeight="1" thickBot="1" x14ac:dyDescent="0.2">
      <c r="B194" s="18"/>
      <c r="C194" s="36" t="s">
        <v>21</v>
      </c>
      <c r="D194" s="16" t="s">
        <v>14</v>
      </c>
      <c r="E194" s="233">
        <f t="shared" si="263"/>
        <v>7613.3129999998873</v>
      </c>
      <c r="F194" s="233">
        <v>4976.221999999957</v>
      </c>
      <c r="G194" s="233">
        <v>4951.2349999999569</v>
      </c>
      <c r="H194" s="233">
        <v>24.986999999999995</v>
      </c>
      <c r="I194" s="233">
        <v>4930.6779999999571</v>
      </c>
      <c r="J194" s="233">
        <v>4915.2519999999568</v>
      </c>
      <c r="K194" s="233">
        <v>15.426000000000002</v>
      </c>
      <c r="L194" s="233">
        <v>45.54399999999999</v>
      </c>
      <c r="M194" s="233">
        <v>35.982999999999997</v>
      </c>
      <c r="N194" s="233">
        <v>9.5609999999999928</v>
      </c>
      <c r="O194" s="233">
        <v>2637.0909999999303</v>
      </c>
      <c r="P194" s="233">
        <v>412.93299999999982</v>
      </c>
      <c r="Q194" s="233">
        <v>2224.1579999999303</v>
      </c>
      <c r="R194" s="233">
        <v>0</v>
      </c>
      <c r="S194" s="233">
        <v>0</v>
      </c>
      <c r="T194" s="233">
        <v>0</v>
      </c>
      <c r="U194" s="233">
        <v>12.282999999999998</v>
      </c>
      <c r="V194" s="233">
        <v>4.4760000000000009</v>
      </c>
      <c r="W194" s="233">
        <v>7.8069999999999968</v>
      </c>
      <c r="X194" s="233">
        <v>2624.8079999999304</v>
      </c>
      <c r="Y194" s="233">
        <v>408.45699999999982</v>
      </c>
      <c r="Z194" s="233">
        <v>2216.3509999999305</v>
      </c>
      <c r="AA194" s="231">
        <v>0</v>
      </c>
      <c r="AB194" s="231">
        <v>0</v>
      </c>
      <c r="AC194" s="231">
        <v>0</v>
      </c>
      <c r="AD194" s="231">
        <v>0</v>
      </c>
      <c r="AE194" s="11"/>
    </row>
    <row r="195" spans="2:31" ht="17.25" customHeight="1" x14ac:dyDescent="0.15">
      <c r="B195" s="6" t="s">
        <v>327</v>
      </c>
      <c r="C195" s="6" t="s">
        <v>328</v>
      </c>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row>
    <row r="197" spans="2:31" s="33" customFormat="1" ht="17.25" customHeight="1" x14ac:dyDescent="0.15">
      <c r="B197" s="33" t="s">
        <v>545</v>
      </c>
    </row>
    <row r="198" spans="2:31" ht="17.25" customHeight="1" thickBot="1" x14ac:dyDescent="0.2">
      <c r="C198" s="2"/>
      <c r="D198" s="2"/>
      <c r="E198" s="2"/>
      <c r="F198" s="2"/>
      <c r="G198" s="2"/>
      <c r="H198" s="2"/>
      <c r="I198" s="2"/>
      <c r="J198" s="2"/>
      <c r="K198" s="2"/>
      <c r="L198" s="2"/>
      <c r="M198" s="2"/>
      <c r="N198" s="2"/>
      <c r="O198" s="2"/>
      <c r="P198" s="2"/>
      <c r="Q198" s="2"/>
      <c r="R198" s="2"/>
      <c r="S198" s="2"/>
      <c r="T198" s="2"/>
      <c r="U198" s="2"/>
      <c r="V198" s="2"/>
      <c r="W198" s="2"/>
      <c r="X198" s="2"/>
      <c r="Y198" s="2"/>
      <c r="Z198" s="2"/>
      <c r="AA198" s="2" t="s">
        <v>28</v>
      </c>
      <c r="AB198" s="2"/>
      <c r="AC198" s="2"/>
      <c r="AD198" s="2"/>
    </row>
    <row r="199" spans="2:31" ht="17.25" customHeight="1" x14ac:dyDescent="0.15">
      <c r="B199" s="5"/>
      <c r="C199" s="6"/>
      <c r="D199" s="6"/>
      <c r="E199" s="7"/>
      <c r="F199" s="8" t="s">
        <v>0</v>
      </c>
      <c r="G199" s="9"/>
      <c r="H199" s="9"/>
      <c r="I199" s="9"/>
      <c r="J199" s="9"/>
      <c r="K199" s="9"/>
      <c r="L199" s="9"/>
      <c r="M199" s="9"/>
      <c r="N199" s="9"/>
      <c r="O199" s="9"/>
      <c r="P199" s="9"/>
      <c r="Q199" s="9"/>
      <c r="R199" s="9"/>
      <c r="S199" s="9"/>
      <c r="T199" s="9"/>
      <c r="U199" s="9"/>
      <c r="V199" s="9"/>
      <c r="W199" s="9"/>
      <c r="X199" s="9"/>
      <c r="Y199" s="9"/>
      <c r="Z199" s="9"/>
      <c r="AA199" s="8" t="s">
        <v>208</v>
      </c>
      <c r="AB199" s="9"/>
      <c r="AC199" s="9"/>
      <c r="AD199" s="7"/>
      <c r="AE199" s="11"/>
    </row>
    <row r="200" spans="2:31" ht="17.25" customHeight="1" x14ac:dyDescent="0.15">
      <c r="B200" s="1" t="s">
        <v>1</v>
      </c>
      <c r="C200" s="2"/>
      <c r="D200" s="2"/>
      <c r="E200" s="12" t="s">
        <v>2</v>
      </c>
      <c r="F200" s="13" t="s">
        <v>3</v>
      </c>
      <c r="G200" s="14"/>
      <c r="H200" s="14"/>
      <c r="I200" s="14"/>
      <c r="J200" s="14"/>
      <c r="K200" s="14"/>
      <c r="L200" s="14"/>
      <c r="M200" s="14"/>
      <c r="N200" s="14"/>
      <c r="O200" s="13" t="s">
        <v>4</v>
      </c>
      <c r="P200" s="14"/>
      <c r="Q200" s="14"/>
      <c r="R200" s="14"/>
      <c r="S200" s="14"/>
      <c r="T200" s="14"/>
      <c r="U200" s="14"/>
      <c r="V200" s="14"/>
      <c r="W200" s="14"/>
      <c r="X200" s="14"/>
      <c r="Y200" s="14"/>
      <c r="Z200" s="14"/>
      <c r="AA200" s="16"/>
      <c r="AB200" s="16"/>
      <c r="AC200" s="16"/>
      <c r="AD200" s="12" t="s">
        <v>205</v>
      </c>
      <c r="AE200" s="11"/>
    </row>
    <row r="201" spans="2:31" ht="17.25" customHeight="1" x14ac:dyDescent="0.15">
      <c r="B201" s="1"/>
      <c r="C201" s="2"/>
      <c r="D201" s="2"/>
      <c r="E201" s="12"/>
      <c r="F201" s="13" t="s">
        <v>5</v>
      </c>
      <c r="G201" s="14"/>
      <c r="H201" s="14"/>
      <c r="I201" s="13" t="s">
        <v>6</v>
      </c>
      <c r="J201" s="14"/>
      <c r="K201" s="14"/>
      <c r="L201" s="13" t="s">
        <v>7</v>
      </c>
      <c r="M201" s="14"/>
      <c r="N201" s="14"/>
      <c r="O201" s="13" t="s">
        <v>8</v>
      </c>
      <c r="P201" s="14"/>
      <c r="Q201" s="14"/>
      <c r="R201" s="13" t="s">
        <v>6</v>
      </c>
      <c r="S201" s="14"/>
      <c r="T201" s="14"/>
      <c r="U201" s="13" t="s">
        <v>7</v>
      </c>
      <c r="V201" s="14"/>
      <c r="W201" s="14"/>
      <c r="X201" s="13" t="s">
        <v>9</v>
      </c>
      <c r="Y201" s="14"/>
      <c r="Z201" s="14"/>
      <c r="AA201" s="12" t="s">
        <v>2</v>
      </c>
      <c r="AB201" s="37" t="s">
        <v>206</v>
      </c>
      <c r="AC201" s="37" t="s">
        <v>207</v>
      </c>
      <c r="AD201" s="12"/>
      <c r="AE201" s="11"/>
    </row>
    <row r="202" spans="2:31" ht="17.25" customHeight="1" x14ac:dyDescent="0.15">
      <c r="B202" s="11"/>
      <c r="E202" s="15"/>
      <c r="F202" s="16" t="s">
        <v>2</v>
      </c>
      <c r="G202" s="16" t="s">
        <v>10</v>
      </c>
      <c r="H202" s="16" t="s">
        <v>11</v>
      </c>
      <c r="I202" s="16" t="s">
        <v>2</v>
      </c>
      <c r="J202" s="16" t="s">
        <v>10</v>
      </c>
      <c r="K202" s="16" t="s">
        <v>11</v>
      </c>
      <c r="L202" s="16" t="s">
        <v>2</v>
      </c>
      <c r="M202" s="16" t="s">
        <v>10</v>
      </c>
      <c r="N202" s="16" t="s">
        <v>11</v>
      </c>
      <c r="O202" s="16" t="s">
        <v>2</v>
      </c>
      <c r="P202" s="41" t="s">
        <v>10</v>
      </c>
      <c r="Q202" s="42" t="s">
        <v>11</v>
      </c>
      <c r="R202" s="16" t="s">
        <v>2</v>
      </c>
      <c r="S202" s="16" t="s">
        <v>10</v>
      </c>
      <c r="T202" s="16" t="s">
        <v>11</v>
      </c>
      <c r="U202" s="16" t="s">
        <v>2</v>
      </c>
      <c r="V202" s="16" t="s">
        <v>10</v>
      </c>
      <c r="W202" s="16" t="s">
        <v>11</v>
      </c>
      <c r="X202" s="16" t="s">
        <v>2</v>
      </c>
      <c r="Y202" s="16" t="s">
        <v>10</v>
      </c>
      <c r="Z202" s="16" t="s">
        <v>11</v>
      </c>
      <c r="AA202" s="15"/>
      <c r="AB202" s="15"/>
      <c r="AC202" s="15"/>
      <c r="AD202" s="15"/>
      <c r="AE202" s="11"/>
    </row>
    <row r="203" spans="2:31" ht="17.25" customHeight="1" x14ac:dyDescent="0.15">
      <c r="B203" s="45" t="s">
        <v>12</v>
      </c>
      <c r="C203" s="14"/>
      <c r="D203" s="16" t="s">
        <v>13</v>
      </c>
      <c r="E203" s="233">
        <f>F203+O203+AA203+AD203</f>
        <v>27389.370000000421</v>
      </c>
      <c r="F203" s="233">
        <v>14586.570000000185</v>
      </c>
      <c r="G203" s="233">
        <v>14465.110000000186</v>
      </c>
      <c r="H203" s="233">
        <v>121.46000000000001</v>
      </c>
      <c r="I203" s="233">
        <v>14222.360000000186</v>
      </c>
      <c r="J203" s="233">
        <v>14147.730000000187</v>
      </c>
      <c r="K203" s="233">
        <v>74.63</v>
      </c>
      <c r="L203" s="233">
        <v>364.21</v>
      </c>
      <c r="M203" s="233">
        <v>317.38</v>
      </c>
      <c r="N203" s="233">
        <v>46.830000000000005</v>
      </c>
      <c r="O203" s="233">
        <v>12319.980000000231</v>
      </c>
      <c r="P203" s="233">
        <v>1007.7799999999982</v>
      </c>
      <c r="Q203" s="233">
        <v>11312.200000000232</v>
      </c>
      <c r="R203" s="233">
        <v>0</v>
      </c>
      <c r="S203" s="233">
        <v>0</v>
      </c>
      <c r="T203" s="233">
        <v>0</v>
      </c>
      <c r="U203" s="233">
        <v>160.02000000000001</v>
      </c>
      <c r="V203" s="233">
        <v>28.03</v>
      </c>
      <c r="W203" s="233">
        <v>131.99</v>
      </c>
      <c r="X203" s="233">
        <v>12159.96000000023</v>
      </c>
      <c r="Y203" s="233">
        <v>979.74999999999818</v>
      </c>
      <c r="Z203" s="233">
        <v>11180.210000000232</v>
      </c>
      <c r="AA203" s="233">
        <v>482.1700000000003</v>
      </c>
      <c r="AB203" s="233">
        <v>298.53000000000037</v>
      </c>
      <c r="AC203" s="233">
        <v>183.63999999999993</v>
      </c>
      <c r="AD203" s="233">
        <v>0.65</v>
      </c>
      <c r="AE203" s="11"/>
    </row>
    <row r="204" spans="2:31" ht="17.25" customHeight="1" x14ac:dyDescent="0.15">
      <c r="B204" s="18"/>
      <c r="D204" s="16" t="s">
        <v>14</v>
      </c>
      <c r="E204" s="233">
        <f t="shared" ref="E204:E222" si="264">F204+O204+AA204+AD204</f>
        <v>6570.4019999999291</v>
      </c>
      <c r="F204" s="233">
        <v>4804.2379999999657</v>
      </c>
      <c r="G204" s="233">
        <v>4791.6259999999656</v>
      </c>
      <c r="H204" s="233">
        <v>12.611999999999998</v>
      </c>
      <c r="I204" s="233">
        <v>4754.3129999999655</v>
      </c>
      <c r="J204" s="233">
        <v>4745.6799999999657</v>
      </c>
      <c r="K204" s="233">
        <v>8.6329999999999991</v>
      </c>
      <c r="L204" s="233">
        <v>49.924999999999983</v>
      </c>
      <c r="M204" s="233">
        <v>45.945999999999984</v>
      </c>
      <c r="N204" s="233">
        <v>3.9789999999999992</v>
      </c>
      <c r="O204" s="233">
        <v>1766.1639999999634</v>
      </c>
      <c r="P204" s="233">
        <v>245.19600000000014</v>
      </c>
      <c r="Q204" s="233">
        <v>1520.9679999999632</v>
      </c>
      <c r="R204" s="233">
        <v>0</v>
      </c>
      <c r="S204" s="233">
        <v>0</v>
      </c>
      <c r="T204" s="233">
        <v>0</v>
      </c>
      <c r="U204" s="233">
        <v>16.664999999999999</v>
      </c>
      <c r="V204" s="233">
        <v>4.6620000000000008</v>
      </c>
      <c r="W204" s="233">
        <v>12.002999999999998</v>
      </c>
      <c r="X204" s="233">
        <v>1749.4989999999634</v>
      </c>
      <c r="Y204" s="233">
        <v>240.53400000000013</v>
      </c>
      <c r="Z204" s="233">
        <v>1508.9649999999633</v>
      </c>
      <c r="AA204" s="231">
        <v>0</v>
      </c>
      <c r="AB204" s="231">
        <v>0</v>
      </c>
      <c r="AC204" s="231">
        <v>0</v>
      </c>
      <c r="AD204" s="231">
        <v>0</v>
      </c>
      <c r="AE204" s="11"/>
    </row>
    <row r="205" spans="2:31" ht="17.25" customHeight="1" x14ac:dyDescent="0.15">
      <c r="B205" s="17"/>
      <c r="C205" s="4" t="s">
        <v>15</v>
      </c>
      <c r="D205" s="16" t="s">
        <v>13</v>
      </c>
      <c r="E205" s="233">
        <f t="shared" si="264"/>
        <v>5630.29</v>
      </c>
      <c r="F205" s="233">
        <v>3907.7900000000009</v>
      </c>
      <c r="G205" s="233">
        <v>3859.690000000001</v>
      </c>
      <c r="H205" s="233">
        <v>48.099999999999994</v>
      </c>
      <c r="I205" s="233">
        <v>3703.0200000000009</v>
      </c>
      <c r="J205" s="233">
        <v>3677.8900000000008</v>
      </c>
      <c r="K205" s="233">
        <v>25.13</v>
      </c>
      <c r="L205" s="233">
        <v>204.77</v>
      </c>
      <c r="M205" s="233">
        <v>181.8</v>
      </c>
      <c r="N205" s="233">
        <v>22.97</v>
      </c>
      <c r="O205" s="233">
        <v>1689.5499999999993</v>
      </c>
      <c r="P205" s="233">
        <v>139.72999999999999</v>
      </c>
      <c r="Q205" s="233">
        <v>1549.8199999999993</v>
      </c>
      <c r="R205" s="233">
        <v>0</v>
      </c>
      <c r="S205" s="238">
        <v>0</v>
      </c>
      <c r="T205" s="233">
        <v>0</v>
      </c>
      <c r="U205" s="233">
        <v>98.38</v>
      </c>
      <c r="V205" s="233">
        <v>4.09</v>
      </c>
      <c r="W205" s="233">
        <v>94.289999999999992</v>
      </c>
      <c r="X205" s="233">
        <v>1591.1699999999992</v>
      </c>
      <c r="Y205" s="233">
        <v>135.63999999999999</v>
      </c>
      <c r="Z205" s="233">
        <v>1455.5299999999993</v>
      </c>
      <c r="AA205" s="233">
        <v>32.949999999999996</v>
      </c>
      <c r="AB205" s="233">
        <v>10.119999999999999</v>
      </c>
      <c r="AC205" s="233">
        <v>22.83</v>
      </c>
      <c r="AD205" s="233">
        <v>0</v>
      </c>
      <c r="AE205" s="11"/>
    </row>
    <row r="206" spans="2:31" ht="17.25" customHeight="1" x14ac:dyDescent="0.15">
      <c r="B206" s="18" t="s">
        <v>16</v>
      </c>
      <c r="C206" s="36"/>
      <c r="D206" s="16" t="s">
        <v>14</v>
      </c>
      <c r="E206" s="233">
        <f t="shared" si="264"/>
        <v>1428.5099999999998</v>
      </c>
      <c r="F206" s="233">
        <v>1190.0359999999994</v>
      </c>
      <c r="G206" s="233">
        <v>1185.3509999999994</v>
      </c>
      <c r="H206" s="233">
        <v>4.6850000000000005</v>
      </c>
      <c r="I206" s="233">
        <v>1164.0929999999996</v>
      </c>
      <c r="J206" s="233">
        <v>1161.4999999999995</v>
      </c>
      <c r="K206" s="233">
        <v>2.593</v>
      </c>
      <c r="L206" s="233">
        <v>25.942999999999994</v>
      </c>
      <c r="M206" s="233">
        <v>23.850999999999996</v>
      </c>
      <c r="N206" s="233">
        <v>2.0920000000000001</v>
      </c>
      <c r="O206" s="233">
        <v>238.47400000000027</v>
      </c>
      <c r="P206" s="233">
        <v>34.465999999999994</v>
      </c>
      <c r="Q206" s="233">
        <v>204.00800000000029</v>
      </c>
      <c r="R206" s="233">
        <v>0</v>
      </c>
      <c r="S206" s="238">
        <v>0</v>
      </c>
      <c r="T206" s="233">
        <v>0</v>
      </c>
      <c r="U206" s="233">
        <v>9.4259999999999984</v>
      </c>
      <c r="V206" s="233">
        <v>0.72500000000000009</v>
      </c>
      <c r="W206" s="233">
        <v>8.7009999999999987</v>
      </c>
      <c r="X206" s="233">
        <v>229.04800000000029</v>
      </c>
      <c r="Y206" s="233">
        <v>33.740999999999993</v>
      </c>
      <c r="Z206" s="233">
        <v>195.3070000000003</v>
      </c>
      <c r="AA206" s="231">
        <v>0</v>
      </c>
      <c r="AB206" s="231">
        <v>0</v>
      </c>
      <c r="AC206" s="231">
        <v>0</v>
      </c>
      <c r="AD206" s="231">
        <v>0</v>
      </c>
      <c r="AE206" s="11"/>
    </row>
    <row r="207" spans="2:31" ht="17.25" customHeight="1" x14ac:dyDescent="0.15">
      <c r="B207" s="18"/>
      <c r="C207" s="4" t="s">
        <v>17</v>
      </c>
      <c r="D207" s="16" t="s">
        <v>13</v>
      </c>
      <c r="E207" s="233">
        <f t="shared" si="264"/>
        <v>967.19000000000062</v>
      </c>
      <c r="F207" s="233">
        <v>953.4600000000006</v>
      </c>
      <c r="G207" s="233">
        <v>953.4600000000006</v>
      </c>
      <c r="H207" s="233">
        <v>0</v>
      </c>
      <c r="I207" s="233">
        <v>919.73000000000059</v>
      </c>
      <c r="J207" s="233">
        <v>919.73000000000059</v>
      </c>
      <c r="K207" s="233">
        <v>0</v>
      </c>
      <c r="L207" s="233">
        <v>33.730000000000011</v>
      </c>
      <c r="M207" s="233">
        <v>33.730000000000011</v>
      </c>
      <c r="N207" s="231">
        <v>0</v>
      </c>
      <c r="O207" s="233">
        <v>11.389999999999995</v>
      </c>
      <c r="P207" s="233">
        <v>0.56000000000000005</v>
      </c>
      <c r="Q207" s="233">
        <v>10.829999999999995</v>
      </c>
      <c r="R207" s="238">
        <v>0</v>
      </c>
      <c r="S207" s="238">
        <v>0</v>
      </c>
      <c r="T207" s="233">
        <v>0</v>
      </c>
      <c r="U207" s="233">
        <v>0.31</v>
      </c>
      <c r="V207" s="233">
        <v>0.31</v>
      </c>
      <c r="W207" s="233">
        <v>0</v>
      </c>
      <c r="X207" s="233">
        <v>11.079999999999995</v>
      </c>
      <c r="Y207" s="233">
        <v>0.25</v>
      </c>
      <c r="Z207" s="233">
        <v>10.829999999999995</v>
      </c>
      <c r="AA207" s="233">
        <v>2.3400000000000003</v>
      </c>
      <c r="AB207" s="233">
        <v>0</v>
      </c>
      <c r="AC207" s="233">
        <v>2.3400000000000003</v>
      </c>
      <c r="AD207" s="231">
        <v>0</v>
      </c>
      <c r="AE207" s="11"/>
    </row>
    <row r="208" spans="2:31" ht="17.25" customHeight="1" x14ac:dyDescent="0.15">
      <c r="B208" s="18" t="s">
        <v>18</v>
      </c>
      <c r="C208" s="36"/>
      <c r="D208" s="16" t="s">
        <v>14</v>
      </c>
      <c r="E208" s="233">
        <f t="shared" si="264"/>
        <v>287.41600000000017</v>
      </c>
      <c r="F208" s="233">
        <v>285.88100000000014</v>
      </c>
      <c r="G208" s="233">
        <v>285.88100000000014</v>
      </c>
      <c r="H208" s="233">
        <v>0</v>
      </c>
      <c r="I208" s="233">
        <v>281.71700000000016</v>
      </c>
      <c r="J208" s="233">
        <v>281.71700000000016</v>
      </c>
      <c r="K208" s="233">
        <v>0</v>
      </c>
      <c r="L208" s="233">
        <v>4.1639999999999997</v>
      </c>
      <c r="M208" s="233">
        <v>4.1639999999999997</v>
      </c>
      <c r="N208" s="231">
        <v>0</v>
      </c>
      <c r="O208" s="233">
        <v>1.5349999999999999</v>
      </c>
      <c r="P208" s="233">
        <v>0.127</v>
      </c>
      <c r="Q208" s="233">
        <v>1.4079999999999999</v>
      </c>
      <c r="R208" s="238">
        <v>0</v>
      </c>
      <c r="S208" s="238">
        <v>0</v>
      </c>
      <c r="T208" s="238">
        <v>0</v>
      </c>
      <c r="U208" s="233">
        <v>6.3E-2</v>
      </c>
      <c r="V208" s="233">
        <v>6.3E-2</v>
      </c>
      <c r="W208" s="233">
        <v>0</v>
      </c>
      <c r="X208" s="233">
        <v>1.472</v>
      </c>
      <c r="Y208" s="233">
        <v>6.4000000000000001E-2</v>
      </c>
      <c r="Z208" s="233">
        <v>1.4079999999999999</v>
      </c>
      <c r="AA208" s="231">
        <v>0</v>
      </c>
      <c r="AB208" s="231">
        <v>0</v>
      </c>
      <c r="AC208" s="231">
        <v>0</v>
      </c>
      <c r="AD208" s="231">
        <v>0</v>
      </c>
      <c r="AE208" s="11"/>
    </row>
    <row r="209" spans="2:31" ht="17.25" customHeight="1" x14ac:dyDescent="0.15">
      <c r="B209" s="18"/>
      <c r="C209" s="4" t="s">
        <v>19</v>
      </c>
      <c r="D209" s="16" t="s">
        <v>13</v>
      </c>
      <c r="E209" s="233">
        <f t="shared" si="264"/>
        <v>1900.799999999999</v>
      </c>
      <c r="F209" s="233">
        <v>1332.3599999999997</v>
      </c>
      <c r="G209" s="233">
        <v>1321.3599999999997</v>
      </c>
      <c r="H209" s="233">
        <v>10.999999999999998</v>
      </c>
      <c r="I209" s="233">
        <v>1250.1799999999996</v>
      </c>
      <c r="J209" s="233">
        <v>1243.1899999999996</v>
      </c>
      <c r="K209" s="233">
        <v>6.9899999999999984</v>
      </c>
      <c r="L209" s="233">
        <v>82.180000000000021</v>
      </c>
      <c r="M209" s="233">
        <v>78.170000000000016</v>
      </c>
      <c r="N209" s="233">
        <v>4.01</v>
      </c>
      <c r="O209" s="233">
        <v>564.82999999999947</v>
      </c>
      <c r="P209" s="233">
        <v>58.059999999999988</v>
      </c>
      <c r="Q209" s="233">
        <v>506.76999999999953</v>
      </c>
      <c r="R209" s="238">
        <v>0</v>
      </c>
      <c r="S209" s="238">
        <v>0</v>
      </c>
      <c r="T209" s="238">
        <v>0</v>
      </c>
      <c r="U209" s="233">
        <v>21.46</v>
      </c>
      <c r="V209" s="233">
        <v>3.78</v>
      </c>
      <c r="W209" s="233">
        <v>17.68</v>
      </c>
      <c r="X209" s="233">
        <v>543.36999999999955</v>
      </c>
      <c r="Y209" s="233">
        <v>54.279999999999987</v>
      </c>
      <c r="Z209" s="233">
        <v>489.08999999999952</v>
      </c>
      <c r="AA209" s="233">
        <v>3.6100000000000003</v>
      </c>
      <c r="AB209" s="233">
        <v>3.24</v>
      </c>
      <c r="AC209" s="233">
        <v>0.37</v>
      </c>
      <c r="AD209" s="231">
        <v>0</v>
      </c>
      <c r="AE209" s="11"/>
    </row>
    <row r="210" spans="2:31" ht="17.25" customHeight="1" x14ac:dyDescent="0.15">
      <c r="B210" s="18" t="s">
        <v>20</v>
      </c>
      <c r="C210" s="36" t="s">
        <v>21</v>
      </c>
      <c r="D210" s="16" t="s">
        <v>14</v>
      </c>
      <c r="E210" s="233">
        <f t="shared" si="264"/>
        <v>470.31700000000029</v>
      </c>
      <c r="F210" s="233">
        <v>389.68500000000023</v>
      </c>
      <c r="G210" s="233">
        <v>388.60800000000023</v>
      </c>
      <c r="H210" s="233">
        <v>1.0770000000000002</v>
      </c>
      <c r="I210" s="233">
        <v>378.01400000000024</v>
      </c>
      <c r="J210" s="233">
        <v>377.13700000000023</v>
      </c>
      <c r="K210" s="233">
        <v>0.87700000000000011</v>
      </c>
      <c r="L210" s="233">
        <v>11.670999999999996</v>
      </c>
      <c r="M210" s="233">
        <v>11.470999999999997</v>
      </c>
      <c r="N210" s="233">
        <v>0.2</v>
      </c>
      <c r="O210" s="233">
        <v>80.632000000000062</v>
      </c>
      <c r="P210" s="233">
        <v>13.859999999999996</v>
      </c>
      <c r="Q210" s="233">
        <v>66.772000000000062</v>
      </c>
      <c r="R210" s="238">
        <v>0</v>
      </c>
      <c r="S210" s="238">
        <v>0</v>
      </c>
      <c r="T210" s="238">
        <v>0</v>
      </c>
      <c r="U210" s="233">
        <v>2.4730000000000003</v>
      </c>
      <c r="V210" s="233">
        <v>0.66200000000000003</v>
      </c>
      <c r="W210" s="233">
        <v>1.8110000000000002</v>
      </c>
      <c r="X210" s="233">
        <v>78.159000000000049</v>
      </c>
      <c r="Y210" s="233">
        <v>13.197999999999995</v>
      </c>
      <c r="Z210" s="233">
        <v>64.961000000000055</v>
      </c>
      <c r="AA210" s="231">
        <v>0</v>
      </c>
      <c r="AB210" s="231">
        <v>0</v>
      </c>
      <c r="AC210" s="231">
        <v>0</v>
      </c>
      <c r="AD210" s="231">
        <v>0</v>
      </c>
      <c r="AE210" s="11"/>
    </row>
    <row r="211" spans="2:31" ht="17.25" customHeight="1" x14ac:dyDescent="0.15">
      <c r="B211" s="18"/>
      <c r="C211" s="4" t="s">
        <v>22</v>
      </c>
      <c r="D211" s="16" t="s">
        <v>13</v>
      </c>
      <c r="E211" s="233">
        <f t="shared" si="264"/>
        <v>2762.3</v>
      </c>
      <c r="F211" s="233">
        <v>1621.9700000000007</v>
      </c>
      <c r="G211" s="233">
        <v>1584.8700000000008</v>
      </c>
      <c r="H211" s="233">
        <v>37.1</v>
      </c>
      <c r="I211" s="233">
        <v>1533.1100000000008</v>
      </c>
      <c r="J211" s="233">
        <v>1514.9700000000007</v>
      </c>
      <c r="K211" s="233">
        <v>18.14</v>
      </c>
      <c r="L211" s="233">
        <v>88.859999999999985</v>
      </c>
      <c r="M211" s="233">
        <v>69.899999999999977</v>
      </c>
      <c r="N211" s="233">
        <v>18.96</v>
      </c>
      <c r="O211" s="233">
        <v>1113.3299999999995</v>
      </c>
      <c r="P211" s="233">
        <v>81.110000000000014</v>
      </c>
      <c r="Q211" s="233">
        <v>1032.2199999999996</v>
      </c>
      <c r="R211" s="233">
        <v>0</v>
      </c>
      <c r="S211" s="231">
        <v>0</v>
      </c>
      <c r="T211" s="233">
        <v>0</v>
      </c>
      <c r="U211" s="233">
        <v>76.609999999999985</v>
      </c>
      <c r="V211" s="233">
        <v>0</v>
      </c>
      <c r="W211" s="233">
        <v>76.609999999999985</v>
      </c>
      <c r="X211" s="233">
        <v>1036.7199999999998</v>
      </c>
      <c r="Y211" s="233">
        <v>81.110000000000014</v>
      </c>
      <c r="Z211" s="233">
        <v>955.60999999999967</v>
      </c>
      <c r="AA211" s="233">
        <v>26.999999999999996</v>
      </c>
      <c r="AB211" s="233">
        <v>6.879999999999999</v>
      </c>
      <c r="AC211" s="233">
        <v>20.119999999999997</v>
      </c>
      <c r="AD211" s="233">
        <v>0</v>
      </c>
      <c r="AE211" s="11"/>
    </row>
    <row r="212" spans="2:31" ht="17.25" customHeight="1" x14ac:dyDescent="0.15">
      <c r="B212" s="18"/>
      <c r="C212" s="36" t="s">
        <v>21</v>
      </c>
      <c r="D212" s="16" t="s">
        <v>14</v>
      </c>
      <c r="E212" s="233">
        <f t="shared" si="264"/>
        <v>670.77699999999948</v>
      </c>
      <c r="F212" s="233">
        <v>514.46999999999923</v>
      </c>
      <c r="G212" s="233">
        <v>510.86199999999923</v>
      </c>
      <c r="H212" s="233">
        <v>3.6079999999999997</v>
      </c>
      <c r="I212" s="233">
        <v>504.36199999999923</v>
      </c>
      <c r="J212" s="233">
        <v>502.64599999999922</v>
      </c>
      <c r="K212" s="233">
        <v>1.716</v>
      </c>
      <c r="L212" s="233">
        <v>10.107999999999999</v>
      </c>
      <c r="M212" s="233">
        <v>8.2159999999999993</v>
      </c>
      <c r="N212" s="233">
        <v>1.8919999999999999</v>
      </c>
      <c r="O212" s="233">
        <v>156.30700000000024</v>
      </c>
      <c r="P212" s="233">
        <v>20.478999999999999</v>
      </c>
      <c r="Q212" s="233">
        <v>135.82800000000023</v>
      </c>
      <c r="R212" s="233">
        <v>0</v>
      </c>
      <c r="S212" s="231">
        <v>0</v>
      </c>
      <c r="T212" s="233">
        <v>0</v>
      </c>
      <c r="U212" s="233">
        <v>6.8899999999999988</v>
      </c>
      <c r="V212" s="233">
        <v>0</v>
      </c>
      <c r="W212" s="233">
        <v>6.8899999999999988</v>
      </c>
      <c r="X212" s="233">
        <v>149.41700000000026</v>
      </c>
      <c r="Y212" s="233">
        <v>20.478999999999999</v>
      </c>
      <c r="Z212" s="233">
        <v>128.93800000000024</v>
      </c>
      <c r="AA212" s="231">
        <v>0</v>
      </c>
      <c r="AB212" s="231">
        <v>0</v>
      </c>
      <c r="AC212" s="231">
        <v>0</v>
      </c>
      <c r="AD212" s="231">
        <v>0</v>
      </c>
      <c r="AE212" s="11"/>
    </row>
    <row r="213" spans="2:31" ht="17.25" customHeight="1" x14ac:dyDescent="0.15">
      <c r="B213" s="17"/>
      <c r="C213" s="4" t="s">
        <v>15</v>
      </c>
      <c r="D213" s="16" t="s">
        <v>13</v>
      </c>
      <c r="E213" s="233">
        <f t="shared" si="264"/>
        <v>21759.08000000042</v>
      </c>
      <c r="F213" s="233">
        <v>10678.780000000186</v>
      </c>
      <c r="G213" s="233">
        <v>10605.420000000186</v>
      </c>
      <c r="H213" s="233">
        <v>73.36</v>
      </c>
      <c r="I213" s="233">
        <v>10519.340000000186</v>
      </c>
      <c r="J213" s="233">
        <v>10469.840000000186</v>
      </c>
      <c r="K213" s="233">
        <v>49.499999999999993</v>
      </c>
      <c r="L213" s="233">
        <v>159.44</v>
      </c>
      <c r="M213" s="233">
        <v>135.57999999999998</v>
      </c>
      <c r="N213" s="233">
        <v>23.860000000000007</v>
      </c>
      <c r="O213" s="233">
        <v>10630.430000000231</v>
      </c>
      <c r="P213" s="233">
        <v>868.04999999999825</v>
      </c>
      <c r="Q213" s="233">
        <v>9762.3800000002338</v>
      </c>
      <c r="R213" s="233">
        <v>0</v>
      </c>
      <c r="S213" s="233">
        <v>0</v>
      </c>
      <c r="T213" s="233">
        <v>0</v>
      </c>
      <c r="U213" s="233">
        <v>61.64</v>
      </c>
      <c r="V213" s="233">
        <v>23.94</v>
      </c>
      <c r="W213" s="233">
        <v>37.700000000000003</v>
      </c>
      <c r="X213" s="233">
        <v>10568.790000000232</v>
      </c>
      <c r="Y213" s="233">
        <v>844.10999999999819</v>
      </c>
      <c r="Z213" s="233">
        <v>9724.6800000002331</v>
      </c>
      <c r="AA213" s="233">
        <v>449.22000000000031</v>
      </c>
      <c r="AB213" s="233">
        <v>288.41000000000037</v>
      </c>
      <c r="AC213" s="233">
        <v>160.80999999999995</v>
      </c>
      <c r="AD213" s="233">
        <v>0.65</v>
      </c>
      <c r="AE213" s="11"/>
    </row>
    <row r="214" spans="2:31" ht="17.25" customHeight="1" x14ac:dyDescent="0.15">
      <c r="B214" s="18"/>
      <c r="C214" s="36"/>
      <c r="D214" s="16" t="s">
        <v>14</v>
      </c>
      <c r="E214" s="233">
        <f t="shared" si="264"/>
        <v>5141.8919999999289</v>
      </c>
      <c r="F214" s="233">
        <v>3614.2019999999661</v>
      </c>
      <c r="G214" s="233">
        <v>3606.274999999966</v>
      </c>
      <c r="H214" s="233">
        <v>7.9269999999999987</v>
      </c>
      <c r="I214" s="233">
        <v>3590.2199999999661</v>
      </c>
      <c r="J214" s="233">
        <v>3584.1799999999662</v>
      </c>
      <c r="K214" s="233">
        <v>6.0399999999999991</v>
      </c>
      <c r="L214" s="233">
        <v>23.981999999999992</v>
      </c>
      <c r="M214" s="233">
        <v>22.094999999999992</v>
      </c>
      <c r="N214" s="233">
        <v>1.8869999999999993</v>
      </c>
      <c r="O214" s="233">
        <v>1527.6899999999632</v>
      </c>
      <c r="P214" s="233">
        <v>210.73000000000016</v>
      </c>
      <c r="Q214" s="233">
        <v>1316.959999999963</v>
      </c>
      <c r="R214" s="233">
        <v>0</v>
      </c>
      <c r="S214" s="233">
        <v>0</v>
      </c>
      <c r="T214" s="233">
        <v>0</v>
      </c>
      <c r="U214" s="233">
        <v>7.2389999999999999</v>
      </c>
      <c r="V214" s="233">
        <v>3.9370000000000003</v>
      </c>
      <c r="W214" s="233">
        <v>3.3019999999999996</v>
      </c>
      <c r="X214" s="233">
        <v>1520.4509999999632</v>
      </c>
      <c r="Y214" s="233">
        <v>206.79300000000015</v>
      </c>
      <c r="Z214" s="233">
        <v>1313.6579999999631</v>
      </c>
      <c r="AA214" s="231">
        <v>0</v>
      </c>
      <c r="AB214" s="231">
        <v>0</v>
      </c>
      <c r="AC214" s="231">
        <v>0</v>
      </c>
      <c r="AD214" s="231">
        <v>0</v>
      </c>
      <c r="AE214" s="11"/>
    </row>
    <row r="215" spans="2:31" ht="17.25" customHeight="1" x14ac:dyDescent="0.15">
      <c r="B215" s="18" t="s">
        <v>443</v>
      </c>
      <c r="C215" s="4" t="s">
        <v>440</v>
      </c>
      <c r="D215" s="16" t="s">
        <v>13</v>
      </c>
      <c r="E215" s="233">
        <f t="shared" si="264"/>
        <v>1405.5499999999984</v>
      </c>
      <c r="F215" s="233">
        <v>1364.7499999999984</v>
      </c>
      <c r="G215" s="233">
        <v>1364.7499999999984</v>
      </c>
      <c r="H215" s="233">
        <v>0</v>
      </c>
      <c r="I215" s="233">
        <v>1364.7499999999984</v>
      </c>
      <c r="J215" s="233">
        <v>1364.7499999999984</v>
      </c>
      <c r="K215" s="233">
        <v>0</v>
      </c>
      <c r="L215" s="231">
        <v>0</v>
      </c>
      <c r="M215" s="231">
        <v>0</v>
      </c>
      <c r="N215" s="238">
        <v>0</v>
      </c>
      <c r="O215" s="233">
        <v>39.190000000000005</v>
      </c>
      <c r="P215" s="233">
        <v>0</v>
      </c>
      <c r="Q215" s="233">
        <v>39.190000000000005</v>
      </c>
      <c r="R215" s="238">
        <v>0</v>
      </c>
      <c r="S215" s="238">
        <v>0</v>
      </c>
      <c r="T215" s="238">
        <v>0</v>
      </c>
      <c r="U215" s="233">
        <v>1</v>
      </c>
      <c r="V215" s="233">
        <v>0</v>
      </c>
      <c r="W215" s="233">
        <v>1</v>
      </c>
      <c r="X215" s="233">
        <v>38.190000000000005</v>
      </c>
      <c r="Y215" s="233">
        <v>0</v>
      </c>
      <c r="Z215" s="233">
        <v>38.190000000000005</v>
      </c>
      <c r="AA215" s="233">
        <v>1.61</v>
      </c>
      <c r="AB215" s="233">
        <v>1.61</v>
      </c>
      <c r="AC215" s="233">
        <v>0</v>
      </c>
      <c r="AD215" s="231">
        <v>0</v>
      </c>
      <c r="AE215" s="11"/>
    </row>
    <row r="216" spans="2:31" ht="17.25" customHeight="1" x14ac:dyDescent="0.15">
      <c r="B216" s="18"/>
      <c r="C216" s="36" t="s">
        <v>23</v>
      </c>
      <c r="D216" s="16" t="s">
        <v>14</v>
      </c>
      <c r="E216" s="233">
        <f t="shared" si="264"/>
        <v>407.24299999999977</v>
      </c>
      <c r="F216" s="233">
        <v>402.56499999999977</v>
      </c>
      <c r="G216" s="233">
        <v>402.56499999999977</v>
      </c>
      <c r="H216" s="233">
        <v>0</v>
      </c>
      <c r="I216" s="233">
        <v>402.56499999999977</v>
      </c>
      <c r="J216" s="233">
        <v>402.56499999999977</v>
      </c>
      <c r="K216" s="233">
        <v>0</v>
      </c>
      <c r="L216" s="231">
        <v>0</v>
      </c>
      <c r="M216" s="231">
        <v>0</v>
      </c>
      <c r="N216" s="238">
        <v>0</v>
      </c>
      <c r="O216" s="233">
        <v>4.677999999999999</v>
      </c>
      <c r="P216" s="233">
        <v>0</v>
      </c>
      <c r="Q216" s="233">
        <v>4.677999999999999</v>
      </c>
      <c r="R216" s="238">
        <v>0</v>
      </c>
      <c r="S216" s="238">
        <v>0</v>
      </c>
      <c r="T216" s="238">
        <v>0</v>
      </c>
      <c r="U216" s="233">
        <v>0.10199999999999999</v>
      </c>
      <c r="V216" s="233">
        <v>0</v>
      </c>
      <c r="W216" s="233">
        <v>0.10199999999999999</v>
      </c>
      <c r="X216" s="233">
        <v>4.5759999999999987</v>
      </c>
      <c r="Y216" s="233">
        <v>0</v>
      </c>
      <c r="Z216" s="233">
        <v>4.5759999999999987</v>
      </c>
      <c r="AA216" s="231">
        <v>0</v>
      </c>
      <c r="AB216" s="231">
        <v>0</v>
      </c>
      <c r="AC216" s="231">
        <v>0</v>
      </c>
      <c r="AD216" s="231">
        <v>0</v>
      </c>
      <c r="AE216" s="11"/>
    </row>
    <row r="217" spans="2:31" ht="17.25" customHeight="1" x14ac:dyDescent="0.15">
      <c r="B217" s="18" t="s">
        <v>444</v>
      </c>
      <c r="C217" s="4" t="s">
        <v>24</v>
      </c>
      <c r="D217" s="16" t="s">
        <v>13</v>
      </c>
      <c r="E217" s="233">
        <f t="shared" si="264"/>
        <v>1311.7200000000003</v>
      </c>
      <c r="F217" s="233">
        <v>686.49000000000115</v>
      </c>
      <c r="G217" s="233">
        <v>684.0600000000012</v>
      </c>
      <c r="H217" s="233">
        <v>2.4300000000000002</v>
      </c>
      <c r="I217" s="233">
        <v>676.66000000000122</v>
      </c>
      <c r="J217" s="233">
        <v>675.32000000000119</v>
      </c>
      <c r="K217" s="233">
        <v>1.34</v>
      </c>
      <c r="L217" s="233">
        <v>9.8300000000000018</v>
      </c>
      <c r="M217" s="233">
        <v>8.740000000000002</v>
      </c>
      <c r="N217" s="238">
        <v>1.0900000000000001</v>
      </c>
      <c r="O217" s="233">
        <v>563.8999999999993</v>
      </c>
      <c r="P217" s="233">
        <v>37.469999999999992</v>
      </c>
      <c r="Q217" s="233">
        <v>526.42999999999927</v>
      </c>
      <c r="R217" s="238">
        <v>0</v>
      </c>
      <c r="S217" s="238">
        <v>0</v>
      </c>
      <c r="T217" s="238">
        <v>0</v>
      </c>
      <c r="U217" s="233">
        <v>0.82000000000000006</v>
      </c>
      <c r="V217" s="233">
        <v>0.82000000000000006</v>
      </c>
      <c r="W217" s="233">
        <v>0</v>
      </c>
      <c r="X217" s="233">
        <v>563.07999999999925</v>
      </c>
      <c r="Y217" s="233">
        <v>36.649999999999991</v>
      </c>
      <c r="Z217" s="233">
        <v>526.42999999999927</v>
      </c>
      <c r="AA217" s="233">
        <v>61.33</v>
      </c>
      <c r="AB217" s="233">
        <v>16.04</v>
      </c>
      <c r="AC217" s="233">
        <v>45.29</v>
      </c>
      <c r="AD217" s="231">
        <v>0</v>
      </c>
      <c r="AE217" s="11"/>
    </row>
    <row r="218" spans="2:31" ht="17.25" customHeight="1" x14ac:dyDescent="0.15">
      <c r="B218" s="18"/>
      <c r="C218" s="36" t="s">
        <v>21</v>
      </c>
      <c r="D218" s="16" t="s">
        <v>14</v>
      </c>
      <c r="E218" s="233">
        <f t="shared" si="264"/>
        <v>302.72100000000017</v>
      </c>
      <c r="F218" s="233">
        <v>229.75200000000018</v>
      </c>
      <c r="G218" s="233">
        <v>229.50000000000017</v>
      </c>
      <c r="H218" s="233">
        <v>0.252</v>
      </c>
      <c r="I218" s="233">
        <v>228.38900000000015</v>
      </c>
      <c r="J218" s="233">
        <v>228.24300000000017</v>
      </c>
      <c r="K218" s="233">
        <v>0.14600000000000002</v>
      </c>
      <c r="L218" s="233">
        <v>1.363</v>
      </c>
      <c r="M218" s="233">
        <v>1.2569999999999999</v>
      </c>
      <c r="N218" s="233">
        <v>0.106</v>
      </c>
      <c r="O218" s="233">
        <v>72.968999999999994</v>
      </c>
      <c r="P218" s="233">
        <v>9.1850000000000023</v>
      </c>
      <c r="Q218" s="233">
        <v>63.783999999999992</v>
      </c>
      <c r="R218" s="238">
        <v>0</v>
      </c>
      <c r="S218" s="238">
        <v>0</v>
      </c>
      <c r="T218" s="238">
        <v>0</v>
      </c>
      <c r="U218" s="233">
        <v>0.126</v>
      </c>
      <c r="V218" s="233">
        <v>0.126</v>
      </c>
      <c r="W218" s="233">
        <v>0</v>
      </c>
      <c r="X218" s="233">
        <v>72.842999999999989</v>
      </c>
      <c r="Y218" s="233">
        <v>9.0590000000000028</v>
      </c>
      <c r="Z218" s="233">
        <v>63.783999999999992</v>
      </c>
      <c r="AA218" s="231">
        <v>0</v>
      </c>
      <c r="AB218" s="231">
        <v>0</v>
      </c>
      <c r="AC218" s="231">
        <v>0</v>
      </c>
      <c r="AD218" s="231">
        <v>0</v>
      </c>
      <c r="AE218" s="11"/>
    </row>
    <row r="219" spans="2:31" ht="17.25" customHeight="1" x14ac:dyDescent="0.15">
      <c r="B219" s="18" t="s">
        <v>20</v>
      </c>
      <c r="C219" s="4" t="s">
        <v>25</v>
      </c>
      <c r="D219" s="16" t="s">
        <v>13</v>
      </c>
      <c r="E219" s="233">
        <f t="shared" si="264"/>
        <v>1571.1799999999985</v>
      </c>
      <c r="F219" s="233">
        <v>557.83999999999958</v>
      </c>
      <c r="G219" s="233">
        <v>545.72999999999956</v>
      </c>
      <c r="H219" s="233">
        <v>12.11</v>
      </c>
      <c r="I219" s="233">
        <v>519.10999999999956</v>
      </c>
      <c r="J219" s="233">
        <v>512.09999999999957</v>
      </c>
      <c r="K219" s="233">
        <v>7.01</v>
      </c>
      <c r="L219" s="233">
        <v>38.729999999999997</v>
      </c>
      <c r="M219" s="233">
        <v>33.629999999999995</v>
      </c>
      <c r="N219" s="233">
        <v>5.0999999999999996</v>
      </c>
      <c r="O219" s="233">
        <v>997.27999999999884</v>
      </c>
      <c r="P219" s="233">
        <v>73.66</v>
      </c>
      <c r="Q219" s="233">
        <v>923.61999999999887</v>
      </c>
      <c r="R219" s="238">
        <v>0</v>
      </c>
      <c r="S219" s="238">
        <v>0</v>
      </c>
      <c r="T219" s="238">
        <v>0</v>
      </c>
      <c r="U219" s="233">
        <v>0</v>
      </c>
      <c r="V219" s="233">
        <v>0</v>
      </c>
      <c r="W219" s="233">
        <v>0</v>
      </c>
      <c r="X219" s="233">
        <v>997.27999999999884</v>
      </c>
      <c r="Y219" s="233">
        <v>73.66</v>
      </c>
      <c r="Z219" s="233">
        <v>923.61999999999887</v>
      </c>
      <c r="AA219" s="233">
        <v>16.059999999999999</v>
      </c>
      <c r="AB219" s="233">
        <v>3.3800000000000003</v>
      </c>
      <c r="AC219" s="233">
        <v>12.679999999999998</v>
      </c>
      <c r="AD219" s="231">
        <v>0</v>
      </c>
      <c r="AE219" s="11"/>
    </row>
    <row r="220" spans="2:31" ht="17.25" customHeight="1" x14ac:dyDescent="0.15">
      <c r="B220" s="18"/>
      <c r="C220" s="36" t="s">
        <v>26</v>
      </c>
      <c r="D220" s="16" t="s">
        <v>14</v>
      </c>
      <c r="E220" s="233">
        <f t="shared" si="264"/>
        <v>326.7630000000002</v>
      </c>
      <c r="F220" s="233">
        <v>179.08199999999999</v>
      </c>
      <c r="G220" s="233">
        <v>177.703</v>
      </c>
      <c r="H220" s="233">
        <v>1.379</v>
      </c>
      <c r="I220" s="233">
        <v>173.46799999999999</v>
      </c>
      <c r="J220" s="233">
        <v>172.59</v>
      </c>
      <c r="K220" s="233">
        <v>0.878</v>
      </c>
      <c r="L220" s="233">
        <v>5.613999999999999</v>
      </c>
      <c r="M220" s="233">
        <v>5.1129999999999987</v>
      </c>
      <c r="N220" s="233">
        <v>0.501</v>
      </c>
      <c r="O220" s="233">
        <v>147.68100000000021</v>
      </c>
      <c r="P220" s="233">
        <v>18.309999999999999</v>
      </c>
      <c r="Q220" s="233">
        <v>129.37100000000021</v>
      </c>
      <c r="R220" s="238">
        <v>0</v>
      </c>
      <c r="S220" s="238">
        <v>0</v>
      </c>
      <c r="T220" s="238">
        <v>0</v>
      </c>
      <c r="U220" s="233">
        <v>0</v>
      </c>
      <c r="V220" s="233">
        <v>0</v>
      </c>
      <c r="W220" s="233">
        <v>0</v>
      </c>
      <c r="X220" s="233">
        <v>147.68100000000021</v>
      </c>
      <c r="Y220" s="233">
        <v>18.309999999999999</v>
      </c>
      <c r="Z220" s="233">
        <v>129.37100000000021</v>
      </c>
      <c r="AA220" s="231">
        <v>0</v>
      </c>
      <c r="AB220" s="231">
        <v>0</v>
      </c>
      <c r="AC220" s="231">
        <v>0</v>
      </c>
      <c r="AD220" s="231">
        <v>0</v>
      </c>
      <c r="AE220" s="11"/>
    </row>
    <row r="221" spans="2:31" ht="17.25" customHeight="1" x14ac:dyDescent="0.15">
      <c r="B221" s="18"/>
      <c r="C221" s="4" t="s">
        <v>27</v>
      </c>
      <c r="D221" s="16" t="s">
        <v>13</v>
      </c>
      <c r="E221" s="233">
        <f t="shared" si="264"/>
        <v>17470.630000000423</v>
      </c>
      <c r="F221" s="233">
        <v>8069.7000000001854</v>
      </c>
      <c r="G221" s="233">
        <v>8010.8800000001856</v>
      </c>
      <c r="H221" s="233">
        <v>58.819999999999993</v>
      </c>
      <c r="I221" s="233">
        <v>7958.8200000001852</v>
      </c>
      <c r="J221" s="233">
        <v>7917.6700000001856</v>
      </c>
      <c r="K221" s="233">
        <v>41.149999999999991</v>
      </c>
      <c r="L221" s="233">
        <v>110.87999999999998</v>
      </c>
      <c r="M221" s="233">
        <v>93.20999999999998</v>
      </c>
      <c r="N221" s="233">
        <v>17.670000000000005</v>
      </c>
      <c r="O221" s="233">
        <v>9030.0600000002341</v>
      </c>
      <c r="P221" s="233">
        <v>756.91999999999825</v>
      </c>
      <c r="Q221" s="233">
        <v>8273.1400000002359</v>
      </c>
      <c r="R221" s="233">
        <v>0</v>
      </c>
      <c r="S221" s="233">
        <v>0</v>
      </c>
      <c r="T221" s="233">
        <v>0</v>
      </c>
      <c r="U221" s="233">
        <v>59.820000000000007</v>
      </c>
      <c r="V221" s="233">
        <v>23.12</v>
      </c>
      <c r="W221" s="233">
        <v>36.700000000000003</v>
      </c>
      <c r="X221" s="233">
        <v>8970.2400000002326</v>
      </c>
      <c r="Y221" s="233">
        <v>733.79999999999825</v>
      </c>
      <c r="Z221" s="233">
        <v>8236.4400000002352</v>
      </c>
      <c r="AA221" s="233">
        <v>370.22000000000031</v>
      </c>
      <c r="AB221" s="233">
        <v>267.38000000000039</v>
      </c>
      <c r="AC221" s="233">
        <v>102.83999999999993</v>
      </c>
      <c r="AD221" s="233">
        <v>0.65</v>
      </c>
      <c r="AE221" s="11"/>
    </row>
    <row r="222" spans="2:31" ht="17.25" customHeight="1" thickBot="1" x14ac:dyDescent="0.2">
      <c r="B222" s="18"/>
      <c r="C222" s="36" t="s">
        <v>21</v>
      </c>
      <c r="D222" s="16" t="s">
        <v>14</v>
      </c>
      <c r="E222" s="233">
        <f t="shared" si="264"/>
        <v>4105.164999999929</v>
      </c>
      <c r="F222" s="233">
        <v>2802.8029999999658</v>
      </c>
      <c r="G222" s="233">
        <v>2796.506999999966</v>
      </c>
      <c r="H222" s="233">
        <v>6.2959999999999985</v>
      </c>
      <c r="I222" s="233">
        <v>2785.7979999999661</v>
      </c>
      <c r="J222" s="233">
        <v>2780.781999999966</v>
      </c>
      <c r="K222" s="233">
        <v>5.0159999999999991</v>
      </c>
      <c r="L222" s="233">
        <v>17.004999999999992</v>
      </c>
      <c r="M222" s="233">
        <v>15.724999999999993</v>
      </c>
      <c r="N222" s="233">
        <v>1.2799999999999994</v>
      </c>
      <c r="O222" s="233">
        <v>1302.361999999963</v>
      </c>
      <c r="P222" s="233">
        <v>183.23500000000016</v>
      </c>
      <c r="Q222" s="233">
        <v>1119.1269999999629</v>
      </c>
      <c r="R222" s="233">
        <v>0</v>
      </c>
      <c r="S222" s="233">
        <v>0</v>
      </c>
      <c r="T222" s="233">
        <v>0</v>
      </c>
      <c r="U222" s="233">
        <v>7.0110000000000001</v>
      </c>
      <c r="V222" s="233">
        <v>3.8110000000000004</v>
      </c>
      <c r="W222" s="233">
        <v>3.1999999999999997</v>
      </c>
      <c r="X222" s="233">
        <v>1295.3509999999631</v>
      </c>
      <c r="Y222" s="233">
        <v>179.42400000000015</v>
      </c>
      <c r="Z222" s="233">
        <v>1115.9269999999628</v>
      </c>
      <c r="AA222" s="231">
        <v>0</v>
      </c>
      <c r="AB222" s="231">
        <v>0</v>
      </c>
      <c r="AC222" s="231">
        <v>0</v>
      </c>
      <c r="AD222" s="231">
        <v>0</v>
      </c>
      <c r="AE222" s="11"/>
    </row>
    <row r="223" spans="2:31" ht="17.25" customHeight="1" x14ac:dyDescent="0.15">
      <c r="B223" s="6" t="s">
        <v>327</v>
      </c>
      <c r="C223" s="6" t="s">
        <v>328</v>
      </c>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row>
    <row r="225" spans="2:31" s="33" customFormat="1" ht="17.25" customHeight="1" x14ac:dyDescent="0.15">
      <c r="B225" s="33" t="s">
        <v>544</v>
      </c>
    </row>
    <row r="226" spans="2:31" ht="17.25" customHeight="1" thickBot="1" x14ac:dyDescent="0.2">
      <c r="C226" s="2"/>
      <c r="D226" s="2"/>
      <c r="E226" s="2"/>
      <c r="F226" s="2"/>
      <c r="G226" s="2"/>
      <c r="H226" s="2"/>
      <c r="I226" s="2"/>
      <c r="J226" s="2"/>
      <c r="K226" s="2"/>
      <c r="L226" s="2"/>
      <c r="M226" s="2"/>
      <c r="N226" s="2"/>
      <c r="O226" s="2"/>
      <c r="P226" s="2"/>
      <c r="Q226" s="2"/>
      <c r="R226" s="2"/>
      <c r="S226" s="2"/>
      <c r="T226" s="2"/>
      <c r="U226" s="2"/>
      <c r="V226" s="2"/>
      <c r="W226" s="2"/>
      <c r="X226" s="2"/>
      <c r="Y226" s="2"/>
      <c r="Z226" s="2"/>
      <c r="AA226" s="2" t="s">
        <v>28</v>
      </c>
      <c r="AB226" s="2"/>
      <c r="AC226" s="2"/>
      <c r="AD226" s="2"/>
    </row>
    <row r="227" spans="2:31" ht="17.25" customHeight="1" x14ac:dyDescent="0.15">
      <c r="B227" s="5"/>
      <c r="C227" s="6"/>
      <c r="D227" s="6"/>
      <c r="E227" s="7"/>
      <c r="F227" s="8" t="s">
        <v>0</v>
      </c>
      <c r="G227" s="9"/>
      <c r="H227" s="9"/>
      <c r="I227" s="9"/>
      <c r="J227" s="9"/>
      <c r="K227" s="9"/>
      <c r="L227" s="9"/>
      <c r="M227" s="9"/>
      <c r="N227" s="9"/>
      <c r="O227" s="9"/>
      <c r="P227" s="9"/>
      <c r="Q227" s="9"/>
      <c r="R227" s="9"/>
      <c r="S227" s="9"/>
      <c r="T227" s="9"/>
      <c r="U227" s="9"/>
      <c r="V227" s="9"/>
      <c r="W227" s="9"/>
      <c r="X227" s="9"/>
      <c r="Y227" s="9"/>
      <c r="Z227" s="9"/>
      <c r="AA227" s="8" t="s">
        <v>208</v>
      </c>
      <c r="AB227" s="9"/>
      <c r="AC227" s="9"/>
      <c r="AD227" s="7"/>
      <c r="AE227" s="11"/>
    </row>
    <row r="228" spans="2:31" ht="17.25" customHeight="1" x14ac:dyDescent="0.15">
      <c r="B228" s="1" t="s">
        <v>1</v>
      </c>
      <c r="C228" s="2"/>
      <c r="D228" s="2"/>
      <c r="E228" s="12" t="s">
        <v>2</v>
      </c>
      <c r="F228" s="13" t="s">
        <v>3</v>
      </c>
      <c r="G228" s="14"/>
      <c r="H228" s="14"/>
      <c r="I228" s="14"/>
      <c r="J228" s="14"/>
      <c r="K228" s="14"/>
      <c r="L228" s="14"/>
      <c r="M228" s="14"/>
      <c r="N228" s="14"/>
      <c r="O228" s="13" t="s">
        <v>4</v>
      </c>
      <c r="P228" s="14"/>
      <c r="Q228" s="14"/>
      <c r="R228" s="14"/>
      <c r="S228" s="14"/>
      <c r="T228" s="14"/>
      <c r="U228" s="14"/>
      <c r="V228" s="14"/>
      <c r="W228" s="14"/>
      <c r="X228" s="14"/>
      <c r="Y228" s="14"/>
      <c r="Z228" s="14"/>
      <c r="AA228" s="16"/>
      <c r="AB228" s="16"/>
      <c r="AC228" s="16"/>
      <c r="AD228" s="12" t="s">
        <v>205</v>
      </c>
      <c r="AE228" s="11"/>
    </row>
    <row r="229" spans="2:31" ht="17.25" customHeight="1" x14ac:dyDescent="0.15">
      <c r="B229" s="1"/>
      <c r="C229" s="2"/>
      <c r="D229" s="2"/>
      <c r="E229" s="12"/>
      <c r="F229" s="13" t="s">
        <v>5</v>
      </c>
      <c r="G229" s="14"/>
      <c r="H229" s="14"/>
      <c r="I229" s="13" t="s">
        <v>6</v>
      </c>
      <c r="J229" s="14"/>
      <c r="K229" s="14"/>
      <c r="L229" s="13" t="s">
        <v>7</v>
      </c>
      <c r="M229" s="14"/>
      <c r="N229" s="14"/>
      <c r="O229" s="13" t="s">
        <v>8</v>
      </c>
      <c r="P229" s="14"/>
      <c r="Q229" s="14"/>
      <c r="R229" s="13" t="s">
        <v>6</v>
      </c>
      <c r="S229" s="14"/>
      <c r="T229" s="14"/>
      <c r="U229" s="13" t="s">
        <v>7</v>
      </c>
      <c r="V229" s="14"/>
      <c r="W229" s="14"/>
      <c r="X229" s="13" t="s">
        <v>9</v>
      </c>
      <c r="Y229" s="14"/>
      <c r="Z229" s="14"/>
      <c r="AA229" s="12" t="s">
        <v>2</v>
      </c>
      <c r="AB229" s="37" t="s">
        <v>206</v>
      </c>
      <c r="AC229" s="37" t="s">
        <v>207</v>
      </c>
      <c r="AD229" s="12"/>
      <c r="AE229" s="11"/>
    </row>
    <row r="230" spans="2:31" ht="17.25" customHeight="1" x14ac:dyDescent="0.15">
      <c r="B230" s="11"/>
      <c r="E230" s="15"/>
      <c r="F230" s="16" t="s">
        <v>2</v>
      </c>
      <c r="G230" s="16" t="s">
        <v>10</v>
      </c>
      <c r="H230" s="16" t="s">
        <v>11</v>
      </c>
      <c r="I230" s="16" t="s">
        <v>2</v>
      </c>
      <c r="J230" s="16" t="s">
        <v>10</v>
      </c>
      <c r="K230" s="16" t="s">
        <v>11</v>
      </c>
      <c r="L230" s="16" t="s">
        <v>2</v>
      </c>
      <c r="M230" s="16" t="s">
        <v>10</v>
      </c>
      <c r="N230" s="16" t="s">
        <v>11</v>
      </c>
      <c r="O230" s="16" t="s">
        <v>2</v>
      </c>
      <c r="P230" s="41" t="s">
        <v>10</v>
      </c>
      <c r="Q230" s="42" t="s">
        <v>11</v>
      </c>
      <c r="R230" s="16" t="s">
        <v>2</v>
      </c>
      <c r="S230" s="16" t="s">
        <v>10</v>
      </c>
      <c r="T230" s="16" t="s">
        <v>11</v>
      </c>
      <c r="U230" s="16" t="s">
        <v>2</v>
      </c>
      <c r="V230" s="16" t="s">
        <v>10</v>
      </c>
      <c r="W230" s="16" t="s">
        <v>11</v>
      </c>
      <c r="X230" s="16" t="s">
        <v>2</v>
      </c>
      <c r="Y230" s="16" t="s">
        <v>10</v>
      </c>
      <c r="Z230" s="16" t="s">
        <v>11</v>
      </c>
      <c r="AA230" s="15"/>
      <c r="AB230" s="15"/>
      <c r="AC230" s="15"/>
      <c r="AD230" s="15"/>
      <c r="AE230" s="11"/>
    </row>
    <row r="231" spans="2:31" ht="17.25" customHeight="1" x14ac:dyDescent="0.15">
      <c r="B231" s="45" t="s">
        <v>12</v>
      </c>
      <c r="C231" s="14"/>
      <c r="D231" s="16" t="s">
        <v>13</v>
      </c>
      <c r="E231" s="233">
        <f>F231+O231+AA231+AD231</f>
        <v>25853.510000000588</v>
      </c>
      <c r="F231" s="233">
        <v>14280.830000000366</v>
      </c>
      <c r="G231" s="233">
        <v>14083.080000000366</v>
      </c>
      <c r="H231" s="233">
        <v>197.75000000000006</v>
      </c>
      <c r="I231" s="233">
        <v>13811.940000000366</v>
      </c>
      <c r="J231" s="233">
        <v>13717.120000000366</v>
      </c>
      <c r="K231" s="233">
        <v>94.819999999999965</v>
      </c>
      <c r="L231" s="233">
        <v>468.88999999999947</v>
      </c>
      <c r="M231" s="233">
        <v>365.95999999999941</v>
      </c>
      <c r="N231" s="233">
        <v>102.93000000000008</v>
      </c>
      <c r="O231" s="233">
        <v>11264.630000000223</v>
      </c>
      <c r="P231" s="233">
        <v>1239.1299999999942</v>
      </c>
      <c r="Q231" s="233">
        <v>10025.500000000229</v>
      </c>
      <c r="R231" s="233">
        <v>0</v>
      </c>
      <c r="S231" s="233">
        <v>0</v>
      </c>
      <c r="T231" s="233">
        <v>0</v>
      </c>
      <c r="U231" s="233">
        <v>94.369999999999976</v>
      </c>
      <c r="V231" s="233">
        <v>29.800000000000004</v>
      </c>
      <c r="W231" s="233">
        <v>64.569999999999979</v>
      </c>
      <c r="X231" s="233">
        <v>11170.260000000224</v>
      </c>
      <c r="Y231" s="233">
        <v>1209.3299999999942</v>
      </c>
      <c r="Z231" s="233">
        <v>9960.9300000002295</v>
      </c>
      <c r="AA231" s="233">
        <v>308.05000000000018</v>
      </c>
      <c r="AB231" s="233">
        <v>167.55000000000018</v>
      </c>
      <c r="AC231" s="233">
        <v>140.50000000000003</v>
      </c>
      <c r="AD231" s="233">
        <v>0</v>
      </c>
      <c r="AE231" s="11"/>
    </row>
    <row r="232" spans="2:31" ht="17.25" customHeight="1" x14ac:dyDescent="0.15">
      <c r="B232" s="18"/>
      <c r="D232" s="16" t="s">
        <v>14</v>
      </c>
      <c r="E232" s="233">
        <f t="shared" ref="E232:E250" si="265">F232+O232+AA232+AD232</f>
        <v>5847.7459999999601</v>
      </c>
      <c r="F232" s="233">
        <v>4135.6589999999924</v>
      </c>
      <c r="G232" s="233">
        <v>4112.634999999992</v>
      </c>
      <c r="H232" s="233">
        <v>23.023999999999997</v>
      </c>
      <c r="I232" s="233">
        <v>4089.6379999999922</v>
      </c>
      <c r="J232" s="233">
        <v>4076.750999999992</v>
      </c>
      <c r="K232" s="233">
        <v>12.887000000000004</v>
      </c>
      <c r="L232" s="233">
        <v>46.020999999999987</v>
      </c>
      <c r="M232" s="233">
        <v>35.883999999999993</v>
      </c>
      <c r="N232" s="233">
        <v>10.136999999999993</v>
      </c>
      <c r="O232" s="233">
        <v>1712.0869999999675</v>
      </c>
      <c r="P232" s="233">
        <v>304.55499999999967</v>
      </c>
      <c r="Q232" s="233">
        <v>1407.5319999999679</v>
      </c>
      <c r="R232" s="233">
        <v>0</v>
      </c>
      <c r="S232" s="233">
        <v>0</v>
      </c>
      <c r="T232" s="233">
        <v>0</v>
      </c>
      <c r="U232" s="233">
        <v>11.942999999999998</v>
      </c>
      <c r="V232" s="233">
        <v>5.4250000000000007</v>
      </c>
      <c r="W232" s="233">
        <v>6.517999999999998</v>
      </c>
      <c r="X232" s="233">
        <v>1700.1439999999675</v>
      </c>
      <c r="Y232" s="233">
        <v>299.12999999999965</v>
      </c>
      <c r="Z232" s="233">
        <v>1401.0139999999678</v>
      </c>
      <c r="AA232" s="231">
        <v>0</v>
      </c>
      <c r="AB232" s="231">
        <v>0</v>
      </c>
      <c r="AC232" s="231">
        <v>0</v>
      </c>
      <c r="AD232" s="231">
        <v>0</v>
      </c>
      <c r="AE232" s="11"/>
    </row>
    <row r="233" spans="2:31" ht="17.25" customHeight="1" x14ac:dyDescent="0.15">
      <c r="B233" s="17"/>
      <c r="C233" s="4" t="s">
        <v>15</v>
      </c>
      <c r="D233" s="16" t="s">
        <v>13</v>
      </c>
      <c r="E233" s="233">
        <f t="shared" si="265"/>
        <v>6646.8499999999976</v>
      </c>
      <c r="F233" s="233">
        <v>5081.9199999999992</v>
      </c>
      <c r="G233" s="233">
        <v>5036.2599999999993</v>
      </c>
      <c r="H233" s="233">
        <v>45.659999999999975</v>
      </c>
      <c r="I233" s="233">
        <v>4931.2699999999986</v>
      </c>
      <c r="J233" s="233">
        <v>4904.0399999999991</v>
      </c>
      <c r="K233" s="233">
        <v>27.229999999999983</v>
      </c>
      <c r="L233" s="233">
        <v>150.64999999999998</v>
      </c>
      <c r="M233" s="233">
        <v>132.22</v>
      </c>
      <c r="N233" s="233">
        <v>18.429999999999993</v>
      </c>
      <c r="O233" s="233">
        <v>1464.3699999999985</v>
      </c>
      <c r="P233" s="233">
        <v>196.48000000000008</v>
      </c>
      <c r="Q233" s="233">
        <v>1267.8899999999985</v>
      </c>
      <c r="R233" s="233">
        <v>0</v>
      </c>
      <c r="S233" s="238">
        <v>0</v>
      </c>
      <c r="T233" s="233">
        <v>0</v>
      </c>
      <c r="U233" s="233">
        <v>13.7</v>
      </c>
      <c r="V233" s="233">
        <v>4.53</v>
      </c>
      <c r="W233" s="233">
        <v>9.17</v>
      </c>
      <c r="X233" s="233">
        <v>1450.6699999999985</v>
      </c>
      <c r="Y233" s="233">
        <v>191.95000000000007</v>
      </c>
      <c r="Z233" s="233">
        <v>1258.7199999999984</v>
      </c>
      <c r="AA233" s="233">
        <v>100.56</v>
      </c>
      <c r="AB233" s="233">
        <v>49.22999999999999</v>
      </c>
      <c r="AC233" s="233">
        <v>51.330000000000005</v>
      </c>
      <c r="AD233" s="233">
        <v>0</v>
      </c>
      <c r="AE233" s="11"/>
    </row>
    <row r="234" spans="2:31" ht="17.25" customHeight="1" x14ac:dyDescent="0.15">
      <c r="B234" s="18" t="s">
        <v>16</v>
      </c>
      <c r="C234" s="36"/>
      <c r="D234" s="16" t="s">
        <v>14</v>
      </c>
      <c r="E234" s="233">
        <f t="shared" si="265"/>
        <v>1534.6780000000017</v>
      </c>
      <c r="F234" s="233">
        <v>1315.2860000000016</v>
      </c>
      <c r="G234" s="233">
        <v>1311.8210000000017</v>
      </c>
      <c r="H234" s="233">
        <v>3.4650000000000003</v>
      </c>
      <c r="I234" s="233">
        <v>1299.7730000000017</v>
      </c>
      <c r="J234" s="233">
        <v>1297.9490000000017</v>
      </c>
      <c r="K234" s="233">
        <v>1.8240000000000007</v>
      </c>
      <c r="L234" s="233">
        <v>15.512999999999991</v>
      </c>
      <c r="M234" s="233">
        <v>13.871999999999991</v>
      </c>
      <c r="N234" s="233">
        <v>1.6409999999999996</v>
      </c>
      <c r="O234" s="233">
        <v>219.39199999999994</v>
      </c>
      <c r="P234" s="233">
        <v>48.242999999999988</v>
      </c>
      <c r="Q234" s="233">
        <v>171.14899999999994</v>
      </c>
      <c r="R234" s="233">
        <v>0</v>
      </c>
      <c r="S234" s="238">
        <v>0</v>
      </c>
      <c r="T234" s="233">
        <v>0</v>
      </c>
      <c r="U234" s="233">
        <v>1.6800000000000002</v>
      </c>
      <c r="V234" s="233">
        <v>0.74900000000000011</v>
      </c>
      <c r="W234" s="233">
        <v>0.93100000000000005</v>
      </c>
      <c r="X234" s="233">
        <v>217.71199999999993</v>
      </c>
      <c r="Y234" s="233">
        <v>47.493999999999986</v>
      </c>
      <c r="Z234" s="233">
        <v>170.21799999999993</v>
      </c>
      <c r="AA234" s="231">
        <v>0</v>
      </c>
      <c r="AB234" s="231">
        <v>0</v>
      </c>
      <c r="AC234" s="231">
        <v>0</v>
      </c>
      <c r="AD234" s="231">
        <v>0</v>
      </c>
      <c r="AE234" s="11"/>
    </row>
    <row r="235" spans="2:31" ht="17.25" customHeight="1" x14ac:dyDescent="0.15">
      <c r="B235" s="18"/>
      <c r="C235" s="4" t="s">
        <v>17</v>
      </c>
      <c r="D235" s="16" t="s">
        <v>13</v>
      </c>
      <c r="E235" s="233">
        <f t="shared" si="265"/>
        <v>3339.1400000000026</v>
      </c>
      <c r="F235" s="233">
        <v>3230.5600000000027</v>
      </c>
      <c r="G235" s="233">
        <v>3217.8800000000028</v>
      </c>
      <c r="H235" s="233">
        <v>12.679999999999996</v>
      </c>
      <c r="I235" s="233">
        <v>3227.4700000000025</v>
      </c>
      <c r="J235" s="233">
        <v>3214.7900000000027</v>
      </c>
      <c r="K235" s="233">
        <v>12.679999999999996</v>
      </c>
      <c r="L235" s="233">
        <v>3.0899999999999994</v>
      </c>
      <c r="M235" s="233">
        <v>3.0899999999999994</v>
      </c>
      <c r="N235" s="231">
        <v>0</v>
      </c>
      <c r="O235" s="233">
        <v>51.650000000000013</v>
      </c>
      <c r="P235" s="233">
        <v>1.62</v>
      </c>
      <c r="Q235" s="233">
        <v>50.030000000000015</v>
      </c>
      <c r="R235" s="238">
        <v>0</v>
      </c>
      <c r="S235" s="238">
        <v>0</v>
      </c>
      <c r="T235" s="233">
        <v>0</v>
      </c>
      <c r="U235" s="233">
        <v>0</v>
      </c>
      <c r="V235" s="233">
        <v>0</v>
      </c>
      <c r="W235" s="233">
        <v>0</v>
      </c>
      <c r="X235" s="233">
        <v>51.650000000000013</v>
      </c>
      <c r="Y235" s="233">
        <v>1.62</v>
      </c>
      <c r="Z235" s="233">
        <v>50.030000000000015</v>
      </c>
      <c r="AA235" s="233">
        <v>56.930000000000007</v>
      </c>
      <c r="AB235" s="233">
        <v>27.74</v>
      </c>
      <c r="AC235" s="233">
        <v>29.190000000000008</v>
      </c>
      <c r="AD235" s="231">
        <v>0</v>
      </c>
      <c r="AE235" s="11"/>
    </row>
    <row r="236" spans="2:31" ht="17.25" customHeight="1" x14ac:dyDescent="0.15">
      <c r="B236" s="18" t="s">
        <v>18</v>
      </c>
      <c r="C236" s="36"/>
      <c r="D236" s="16" t="s">
        <v>14</v>
      </c>
      <c r="E236" s="233">
        <f t="shared" si="265"/>
        <v>839.57300000000146</v>
      </c>
      <c r="F236" s="233">
        <v>832.43700000000149</v>
      </c>
      <c r="G236" s="233">
        <v>832.00500000000147</v>
      </c>
      <c r="H236" s="233">
        <v>0.43200000000000022</v>
      </c>
      <c r="I236" s="233">
        <v>831.6530000000015</v>
      </c>
      <c r="J236" s="233">
        <v>831.22100000000148</v>
      </c>
      <c r="K236" s="233">
        <v>0.43200000000000022</v>
      </c>
      <c r="L236" s="233">
        <v>0.78400000000000014</v>
      </c>
      <c r="M236" s="233">
        <v>0.78400000000000014</v>
      </c>
      <c r="N236" s="231">
        <v>0</v>
      </c>
      <c r="O236" s="233">
        <v>7.136000000000001</v>
      </c>
      <c r="P236" s="233">
        <v>0.35499999999999998</v>
      </c>
      <c r="Q236" s="233">
        <v>6.7810000000000006</v>
      </c>
      <c r="R236" s="238">
        <v>0</v>
      </c>
      <c r="S236" s="238">
        <v>0</v>
      </c>
      <c r="T236" s="238">
        <v>0</v>
      </c>
      <c r="U236" s="233">
        <v>0</v>
      </c>
      <c r="V236" s="233">
        <v>0</v>
      </c>
      <c r="W236" s="233">
        <v>0</v>
      </c>
      <c r="X236" s="233">
        <v>7.136000000000001</v>
      </c>
      <c r="Y236" s="233">
        <v>0.35499999999999998</v>
      </c>
      <c r="Z236" s="233">
        <v>6.7810000000000006</v>
      </c>
      <c r="AA236" s="231">
        <v>0</v>
      </c>
      <c r="AB236" s="231">
        <v>0</v>
      </c>
      <c r="AC236" s="231">
        <v>0</v>
      </c>
      <c r="AD236" s="231">
        <v>0</v>
      </c>
      <c r="AE236" s="11"/>
    </row>
    <row r="237" spans="2:31" ht="17.25" customHeight="1" x14ac:dyDescent="0.15">
      <c r="B237" s="18"/>
      <c r="C237" s="4" t="s">
        <v>19</v>
      </c>
      <c r="D237" s="16" t="s">
        <v>13</v>
      </c>
      <c r="E237" s="233">
        <f t="shared" si="265"/>
        <v>1151.0899999999972</v>
      </c>
      <c r="F237" s="233">
        <v>640.819999999998</v>
      </c>
      <c r="G237" s="233">
        <v>625.14999999999804</v>
      </c>
      <c r="H237" s="233">
        <v>15.669999999999977</v>
      </c>
      <c r="I237" s="233">
        <v>592.61999999999807</v>
      </c>
      <c r="J237" s="233">
        <v>583.47999999999809</v>
      </c>
      <c r="K237" s="233">
        <v>9.1399999999999864</v>
      </c>
      <c r="L237" s="233">
        <v>48.2</v>
      </c>
      <c r="M237" s="233">
        <v>41.670000000000016</v>
      </c>
      <c r="N237" s="233">
        <v>6.5299999999999905</v>
      </c>
      <c r="O237" s="233">
        <v>506.1199999999991</v>
      </c>
      <c r="P237" s="233">
        <v>94.640000000000043</v>
      </c>
      <c r="Q237" s="233">
        <v>411.47999999999905</v>
      </c>
      <c r="R237" s="238">
        <v>0</v>
      </c>
      <c r="S237" s="238">
        <v>0</v>
      </c>
      <c r="T237" s="238">
        <v>0</v>
      </c>
      <c r="U237" s="233">
        <v>8.120000000000001</v>
      </c>
      <c r="V237" s="233">
        <v>2.87</v>
      </c>
      <c r="W237" s="233">
        <v>5.25</v>
      </c>
      <c r="X237" s="233">
        <v>497.99999999999909</v>
      </c>
      <c r="Y237" s="233">
        <v>91.770000000000039</v>
      </c>
      <c r="Z237" s="233">
        <v>406.22999999999905</v>
      </c>
      <c r="AA237" s="233">
        <v>4.1499999999999995</v>
      </c>
      <c r="AB237" s="233">
        <v>0.73000000000000009</v>
      </c>
      <c r="AC237" s="233">
        <v>3.4199999999999995</v>
      </c>
      <c r="AD237" s="231">
        <v>0</v>
      </c>
      <c r="AE237" s="11"/>
    </row>
    <row r="238" spans="2:31" ht="17.25" customHeight="1" x14ac:dyDescent="0.15">
      <c r="B238" s="18" t="s">
        <v>20</v>
      </c>
      <c r="C238" s="36" t="s">
        <v>21</v>
      </c>
      <c r="D238" s="16" t="s">
        <v>14</v>
      </c>
      <c r="E238" s="233">
        <f t="shared" si="265"/>
        <v>256.35799999999978</v>
      </c>
      <c r="F238" s="233">
        <v>174.97399999999988</v>
      </c>
      <c r="G238" s="233">
        <v>173.57299999999987</v>
      </c>
      <c r="H238" s="233">
        <v>1.4010000000000002</v>
      </c>
      <c r="I238" s="233">
        <v>169.43099999999987</v>
      </c>
      <c r="J238" s="233">
        <v>168.58499999999987</v>
      </c>
      <c r="K238" s="233">
        <v>0.84600000000000031</v>
      </c>
      <c r="L238" s="233">
        <v>5.5429999999999966</v>
      </c>
      <c r="M238" s="233">
        <v>4.9879999999999969</v>
      </c>
      <c r="N238" s="233">
        <v>0.55500000000000005</v>
      </c>
      <c r="O238" s="233">
        <v>81.383999999999915</v>
      </c>
      <c r="P238" s="233">
        <v>23.128000000000007</v>
      </c>
      <c r="Q238" s="233">
        <v>58.255999999999908</v>
      </c>
      <c r="R238" s="238">
        <v>0</v>
      </c>
      <c r="S238" s="238">
        <v>0</v>
      </c>
      <c r="T238" s="238">
        <v>0</v>
      </c>
      <c r="U238" s="233">
        <v>0.97900000000000009</v>
      </c>
      <c r="V238" s="233">
        <v>0.44600000000000001</v>
      </c>
      <c r="W238" s="233">
        <v>0.53300000000000003</v>
      </c>
      <c r="X238" s="233">
        <v>80.404999999999916</v>
      </c>
      <c r="Y238" s="233">
        <v>22.682000000000006</v>
      </c>
      <c r="Z238" s="233">
        <v>57.722999999999907</v>
      </c>
      <c r="AA238" s="231">
        <v>0</v>
      </c>
      <c r="AB238" s="231">
        <v>0</v>
      </c>
      <c r="AC238" s="231">
        <v>0</v>
      </c>
      <c r="AD238" s="231">
        <v>0</v>
      </c>
      <c r="AE238" s="11"/>
    </row>
    <row r="239" spans="2:31" ht="17.25" customHeight="1" x14ac:dyDescent="0.15">
      <c r="B239" s="18"/>
      <c r="C239" s="4" t="s">
        <v>22</v>
      </c>
      <c r="D239" s="16" t="s">
        <v>13</v>
      </c>
      <c r="E239" s="233">
        <f t="shared" si="265"/>
        <v>2156.6199999999967</v>
      </c>
      <c r="F239" s="233">
        <v>1210.5399999999977</v>
      </c>
      <c r="G239" s="233">
        <v>1193.2299999999977</v>
      </c>
      <c r="H239" s="233">
        <v>17.310000000000002</v>
      </c>
      <c r="I239" s="233">
        <v>1111.1799999999978</v>
      </c>
      <c r="J239" s="233">
        <v>1105.7699999999977</v>
      </c>
      <c r="K239" s="233">
        <v>5.41</v>
      </c>
      <c r="L239" s="233">
        <v>99.36</v>
      </c>
      <c r="M239" s="233">
        <v>87.46</v>
      </c>
      <c r="N239" s="233">
        <v>11.9</v>
      </c>
      <c r="O239" s="233">
        <v>906.59999999999923</v>
      </c>
      <c r="P239" s="233">
        <v>100.22000000000003</v>
      </c>
      <c r="Q239" s="233">
        <v>806.3799999999992</v>
      </c>
      <c r="R239" s="233">
        <v>0</v>
      </c>
      <c r="S239" s="231">
        <v>0</v>
      </c>
      <c r="T239" s="233">
        <v>0</v>
      </c>
      <c r="U239" s="233">
        <v>5.58</v>
      </c>
      <c r="V239" s="233">
        <v>1.6600000000000001</v>
      </c>
      <c r="W239" s="233">
        <v>3.92</v>
      </c>
      <c r="X239" s="233">
        <v>901.0199999999993</v>
      </c>
      <c r="Y239" s="233">
        <v>98.560000000000031</v>
      </c>
      <c r="Z239" s="233">
        <v>802.45999999999924</v>
      </c>
      <c r="AA239" s="233">
        <v>39.47999999999999</v>
      </c>
      <c r="AB239" s="233">
        <v>20.759999999999991</v>
      </c>
      <c r="AC239" s="233">
        <v>18.72</v>
      </c>
      <c r="AD239" s="233">
        <v>0</v>
      </c>
      <c r="AE239" s="11"/>
    </row>
    <row r="240" spans="2:31" ht="17.25" customHeight="1" x14ac:dyDescent="0.15">
      <c r="B240" s="18"/>
      <c r="C240" s="36" t="s">
        <v>21</v>
      </c>
      <c r="D240" s="16" t="s">
        <v>14</v>
      </c>
      <c r="E240" s="233">
        <f t="shared" si="265"/>
        <v>438.74700000000018</v>
      </c>
      <c r="F240" s="233">
        <v>307.87500000000017</v>
      </c>
      <c r="G240" s="233">
        <v>306.24300000000017</v>
      </c>
      <c r="H240" s="233">
        <v>1.6319999999999997</v>
      </c>
      <c r="I240" s="233">
        <v>298.68900000000019</v>
      </c>
      <c r="J240" s="233">
        <v>298.1430000000002</v>
      </c>
      <c r="K240" s="233">
        <v>0.54600000000000015</v>
      </c>
      <c r="L240" s="233">
        <v>9.1859999999999946</v>
      </c>
      <c r="M240" s="233">
        <v>8.0999999999999943</v>
      </c>
      <c r="N240" s="233">
        <v>1.0859999999999996</v>
      </c>
      <c r="O240" s="233">
        <v>130.87200000000001</v>
      </c>
      <c r="P240" s="233">
        <v>24.759999999999984</v>
      </c>
      <c r="Q240" s="233">
        <v>106.11200000000002</v>
      </c>
      <c r="R240" s="233">
        <v>0</v>
      </c>
      <c r="S240" s="231">
        <v>0</v>
      </c>
      <c r="T240" s="233">
        <v>0</v>
      </c>
      <c r="U240" s="233">
        <v>0.70100000000000007</v>
      </c>
      <c r="V240" s="233">
        <v>0.30300000000000005</v>
      </c>
      <c r="W240" s="233">
        <v>0.39800000000000002</v>
      </c>
      <c r="X240" s="233">
        <v>130.17100000000002</v>
      </c>
      <c r="Y240" s="233">
        <v>24.456999999999983</v>
      </c>
      <c r="Z240" s="233">
        <v>105.71400000000003</v>
      </c>
      <c r="AA240" s="231">
        <v>0</v>
      </c>
      <c r="AB240" s="231">
        <v>0</v>
      </c>
      <c r="AC240" s="231">
        <v>0</v>
      </c>
      <c r="AD240" s="231">
        <v>0</v>
      </c>
      <c r="AE240" s="11"/>
    </row>
    <row r="241" spans="2:31" ht="17.25" customHeight="1" x14ac:dyDescent="0.15">
      <c r="B241" s="17"/>
      <c r="C241" s="4" t="s">
        <v>15</v>
      </c>
      <c r="D241" s="16" t="s">
        <v>13</v>
      </c>
      <c r="E241" s="233">
        <f t="shared" si="265"/>
        <v>19206.660000000596</v>
      </c>
      <c r="F241" s="233">
        <v>9198.9100000003673</v>
      </c>
      <c r="G241" s="233">
        <v>9046.8200000003671</v>
      </c>
      <c r="H241" s="233">
        <v>152.09000000000009</v>
      </c>
      <c r="I241" s="233">
        <v>8880.6700000003675</v>
      </c>
      <c r="J241" s="233">
        <v>8813.0800000003674</v>
      </c>
      <c r="K241" s="233">
        <v>67.589999999999989</v>
      </c>
      <c r="L241" s="233">
        <v>318.2399999999995</v>
      </c>
      <c r="M241" s="233">
        <v>233.73999999999941</v>
      </c>
      <c r="N241" s="233">
        <v>84.500000000000085</v>
      </c>
      <c r="O241" s="233">
        <v>9800.2600000002258</v>
      </c>
      <c r="P241" s="233">
        <v>1042.6499999999942</v>
      </c>
      <c r="Q241" s="233">
        <v>8757.6100000002316</v>
      </c>
      <c r="R241" s="233">
        <v>0</v>
      </c>
      <c r="S241" s="233">
        <v>0</v>
      </c>
      <c r="T241" s="233">
        <v>0</v>
      </c>
      <c r="U241" s="233">
        <v>80.669999999999987</v>
      </c>
      <c r="V241" s="233">
        <v>25.270000000000003</v>
      </c>
      <c r="W241" s="233">
        <v>55.399999999999977</v>
      </c>
      <c r="X241" s="233">
        <v>9719.5900000002257</v>
      </c>
      <c r="Y241" s="233">
        <v>1017.3799999999942</v>
      </c>
      <c r="Z241" s="233">
        <v>8702.210000000232</v>
      </c>
      <c r="AA241" s="233">
        <v>207.49000000000018</v>
      </c>
      <c r="AB241" s="233">
        <v>118.32000000000018</v>
      </c>
      <c r="AC241" s="233">
        <v>89.170000000000016</v>
      </c>
      <c r="AD241" s="233">
        <v>0</v>
      </c>
      <c r="AE241" s="11"/>
    </row>
    <row r="242" spans="2:31" ht="17.25" customHeight="1" x14ac:dyDescent="0.15">
      <c r="B242" s="18"/>
      <c r="C242" s="36"/>
      <c r="D242" s="16" t="s">
        <v>14</v>
      </c>
      <c r="E242" s="233">
        <f t="shared" si="265"/>
        <v>4313.0679999999584</v>
      </c>
      <c r="F242" s="233">
        <v>2820.372999999991</v>
      </c>
      <c r="G242" s="233">
        <v>2800.8139999999908</v>
      </c>
      <c r="H242" s="233">
        <v>19.558999999999997</v>
      </c>
      <c r="I242" s="233">
        <v>2789.8649999999907</v>
      </c>
      <c r="J242" s="233">
        <v>2778.8019999999906</v>
      </c>
      <c r="K242" s="233">
        <v>11.063000000000004</v>
      </c>
      <c r="L242" s="233">
        <v>30.507999999999996</v>
      </c>
      <c r="M242" s="233">
        <v>22.012</v>
      </c>
      <c r="N242" s="233">
        <v>8.4959999999999933</v>
      </c>
      <c r="O242" s="233">
        <v>1492.6949999999676</v>
      </c>
      <c r="P242" s="233">
        <v>256.31199999999967</v>
      </c>
      <c r="Q242" s="233">
        <v>1236.382999999968</v>
      </c>
      <c r="R242" s="233">
        <v>0</v>
      </c>
      <c r="S242" s="233">
        <v>0</v>
      </c>
      <c r="T242" s="233">
        <v>0</v>
      </c>
      <c r="U242" s="233">
        <v>10.262999999999998</v>
      </c>
      <c r="V242" s="233">
        <v>4.6760000000000002</v>
      </c>
      <c r="W242" s="233">
        <v>5.586999999999998</v>
      </c>
      <c r="X242" s="233">
        <v>1482.4319999999677</v>
      </c>
      <c r="Y242" s="233">
        <v>251.63599999999968</v>
      </c>
      <c r="Z242" s="233">
        <v>1230.795999999968</v>
      </c>
      <c r="AA242" s="231">
        <v>0</v>
      </c>
      <c r="AB242" s="231">
        <v>0</v>
      </c>
      <c r="AC242" s="231">
        <v>0</v>
      </c>
      <c r="AD242" s="231">
        <v>0</v>
      </c>
      <c r="AE242" s="11"/>
    </row>
    <row r="243" spans="2:31" ht="17.25" customHeight="1" x14ac:dyDescent="0.15">
      <c r="B243" s="18" t="s">
        <v>443</v>
      </c>
      <c r="C243" s="4" t="s">
        <v>440</v>
      </c>
      <c r="D243" s="16" t="s">
        <v>13</v>
      </c>
      <c r="E243" s="233">
        <f t="shared" si="265"/>
        <v>1008.7499999999998</v>
      </c>
      <c r="F243" s="233">
        <v>997.17999999999984</v>
      </c>
      <c r="G243" s="233">
        <v>997.17999999999984</v>
      </c>
      <c r="H243" s="233">
        <v>0</v>
      </c>
      <c r="I243" s="233">
        <v>996.81999999999982</v>
      </c>
      <c r="J243" s="233">
        <v>996.81999999999982</v>
      </c>
      <c r="K243" s="233">
        <v>0</v>
      </c>
      <c r="L243" s="231">
        <v>0.36</v>
      </c>
      <c r="M243" s="231">
        <v>0.36</v>
      </c>
      <c r="N243" s="238">
        <v>0</v>
      </c>
      <c r="O243" s="233">
        <v>10.769999999999998</v>
      </c>
      <c r="P243" s="233">
        <v>1.19</v>
      </c>
      <c r="Q243" s="233">
        <v>9.5799999999999983</v>
      </c>
      <c r="R243" s="238">
        <v>0</v>
      </c>
      <c r="S243" s="238">
        <v>0</v>
      </c>
      <c r="T243" s="238">
        <v>0</v>
      </c>
      <c r="U243" s="233">
        <v>0</v>
      </c>
      <c r="V243" s="233">
        <v>0</v>
      </c>
      <c r="W243" s="233">
        <v>0</v>
      </c>
      <c r="X243" s="233">
        <v>10.769999999999998</v>
      </c>
      <c r="Y243" s="233">
        <v>1.19</v>
      </c>
      <c r="Z243" s="233">
        <v>9.5799999999999983</v>
      </c>
      <c r="AA243" s="233">
        <v>0.8</v>
      </c>
      <c r="AB243" s="233">
        <v>0</v>
      </c>
      <c r="AC243" s="233">
        <v>0.8</v>
      </c>
      <c r="AD243" s="231">
        <v>0</v>
      </c>
      <c r="AE243" s="11"/>
    </row>
    <row r="244" spans="2:31" ht="17.25" customHeight="1" x14ac:dyDescent="0.15">
      <c r="B244" s="18"/>
      <c r="C244" s="36" t="s">
        <v>23</v>
      </c>
      <c r="D244" s="16" t="s">
        <v>14</v>
      </c>
      <c r="E244" s="233">
        <f t="shared" si="265"/>
        <v>285.29000000000008</v>
      </c>
      <c r="F244" s="233">
        <v>283.93400000000008</v>
      </c>
      <c r="G244" s="233">
        <v>283.93400000000008</v>
      </c>
      <c r="H244" s="233">
        <v>0</v>
      </c>
      <c r="I244" s="233">
        <v>283.90800000000007</v>
      </c>
      <c r="J244" s="233">
        <v>283.90800000000007</v>
      </c>
      <c r="K244" s="233">
        <v>0</v>
      </c>
      <c r="L244" s="231">
        <v>2.5999999999999999E-2</v>
      </c>
      <c r="M244" s="231">
        <v>2.5999999999999999E-2</v>
      </c>
      <c r="N244" s="238">
        <v>0</v>
      </c>
      <c r="O244" s="233">
        <v>1.3559999999999999</v>
      </c>
      <c r="P244" s="233">
        <v>0.309</v>
      </c>
      <c r="Q244" s="233">
        <v>1.0469999999999999</v>
      </c>
      <c r="R244" s="238">
        <v>0</v>
      </c>
      <c r="S244" s="238">
        <v>0</v>
      </c>
      <c r="T244" s="238">
        <v>0</v>
      </c>
      <c r="U244" s="233">
        <v>0</v>
      </c>
      <c r="V244" s="233">
        <v>0</v>
      </c>
      <c r="W244" s="233">
        <v>0</v>
      </c>
      <c r="X244" s="233">
        <v>1.3559999999999999</v>
      </c>
      <c r="Y244" s="233">
        <v>0.309</v>
      </c>
      <c r="Z244" s="233">
        <v>1.0469999999999999</v>
      </c>
      <c r="AA244" s="231">
        <v>0</v>
      </c>
      <c r="AB244" s="231">
        <v>0</v>
      </c>
      <c r="AC244" s="231">
        <v>0</v>
      </c>
      <c r="AD244" s="231">
        <v>0</v>
      </c>
      <c r="AE244" s="11"/>
    </row>
    <row r="245" spans="2:31" ht="17.25" customHeight="1" x14ac:dyDescent="0.15">
      <c r="B245" s="18" t="s">
        <v>444</v>
      </c>
      <c r="C245" s="4" t="s">
        <v>24</v>
      </c>
      <c r="D245" s="16" t="s">
        <v>13</v>
      </c>
      <c r="E245" s="233">
        <f t="shared" si="265"/>
        <v>838.85</v>
      </c>
      <c r="F245" s="233">
        <v>522.86</v>
      </c>
      <c r="G245" s="233">
        <v>520.38</v>
      </c>
      <c r="H245" s="233">
        <v>2.4800000000000004</v>
      </c>
      <c r="I245" s="233">
        <v>514.29</v>
      </c>
      <c r="J245" s="233">
        <v>513.29</v>
      </c>
      <c r="K245" s="233">
        <v>1</v>
      </c>
      <c r="L245" s="233">
        <v>8.5700000000000021</v>
      </c>
      <c r="M245" s="233">
        <v>7.0900000000000016</v>
      </c>
      <c r="N245" s="238">
        <v>1.4800000000000002</v>
      </c>
      <c r="O245" s="233">
        <v>286.65000000000003</v>
      </c>
      <c r="P245" s="233">
        <v>74.87</v>
      </c>
      <c r="Q245" s="233">
        <v>211.78000000000003</v>
      </c>
      <c r="R245" s="238">
        <v>0</v>
      </c>
      <c r="S245" s="238">
        <v>0</v>
      </c>
      <c r="T245" s="238">
        <v>0</v>
      </c>
      <c r="U245" s="233">
        <v>22.830000000000002</v>
      </c>
      <c r="V245" s="233">
        <v>21.790000000000003</v>
      </c>
      <c r="W245" s="233">
        <v>1.04</v>
      </c>
      <c r="X245" s="233">
        <v>263.82000000000005</v>
      </c>
      <c r="Y245" s="233">
        <v>53.080000000000005</v>
      </c>
      <c r="Z245" s="233">
        <v>210.74000000000004</v>
      </c>
      <c r="AA245" s="233">
        <v>29.340000000000003</v>
      </c>
      <c r="AB245" s="233">
        <v>22.110000000000003</v>
      </c>
      <c r="AC245" s="233">
        <v>7.2299999999999995</v>
      </c>
      <c r="AD245" s="231">
        <v>0</v>
      </c>
      <c r="AE245" s="11"/>
    </row>
    <row r="246" spans="2:31" ht="17.25" customHeight="1" x14ac:dyDescent="0.15">
      <c r="B246" s="18"/>
      <c r="C246" s="36" t="s">
        <v>21</v>
      </c>
      <c r="D246" s="16" t="s">
        <v>14</v>
      </c>
      <c r="E246" s="233">
        <f t="shared" si="265"/>
        <v>209.15199999999984</v>
      </c>
      <c r="F246" s="233">
        <v>160.67899999999986</v>
      </c>
      <c r="G246" s="233">
        <v>160.42499999999987</v>
      </c>
      <c r="H246" s="233">
        <v>0.254</v>
      </c>
      <c r="I246" s="233">
        <v>159.93499999999989</v>
      </c>
      <c r="J246" s="233">
        <v>159.82599999999988</v>
      </c>
      <c r="K246" s="233">
        <v>0.109</v>
      </c>
      <c r="L246" s="233">
        <v>0.74400000000000011</v>
      </c>
      <c r="M246" s="233">
        <v>0.59900000000000009</v>
      </c>
      <c r="N246" s="233">
        <v>0.14500000000000002</v>
      </c>
      <c r="O246" s="233">
        <v>48.472999999999992</v>
      </c>
      <c r="P246" s="233">
        <v>18.213000000000005</v>
      </c>
      <c r="Q246" s="233">
        <v>30.259999999999987</v>
      </c>
      <c r="R246" s="238">
        <v>0</v>
      </c>
      <c r="S246" s="238">
        <v>0</v>
      </c>
      <c r="T246" s="238">
        <v>0</v>
      </c>
      <c r="U246" s="233">
        <v>4.1180000000000003</v>
      </c>
      <c r="V246" s="233">
        <v>4.0110000000000001</v>
      </c>
      <c r="W246" s="233">
        <v>0.107</v>
      </c>
      <c r="X246" s="233">
        <v>44.35499999999999</v>
      </c>
      <c r="Y246" s="233">
        <v>14.202000000000004</v>
      </c>
      <c r="Z246" s="233">
        <v>30.152999999999988</v>
      </c>
      <c r="AA246" s="231">
        <v>0</v>
      </c>
      <c r="AB246" s="231">
        <v>0</v>
      </c>
      <c r="AC246" s="231">
        <v>0</v>
      </c>
      <c r="AD246" s="231">
        <v>0</v>
      </c>
      <c r="AE246" s="11"/>
    </row>
    <row r="247" spans="2:31" ht="17.25" customHeight="1" x14ac:dyDescent="0.15">
      <c r="B247" s="18" t="s">
        <v>20</v>
      </c>
      <c r="C247" s="4" t="s">
        <v>25</v>
      </c>
      <c r="D247" s="16" t="s">
        <v>13</v>
      </c>
      <c r="E247" s="233">
        <f t="shared" si="265"/>
        <v>1497.549999999999</v>
      </c>
      <c r="F247" s="233">
        <v>742.87999999999874</v>
      </c>
      <c r="G247" s="233">
        <v>738.33999999999878</v>
      </c>
      <c r="H247" s="233">
        <v>4.5399999999999991</v>
      </c>
      <c r="I247" s="233">
        <v>729.55999999999881</v>
      </c>
      <c r="J247" s="233">
        <v>725.70999999999879</v>
      </c>
      <c r="K247" s="233">
        <v>3.8499999999999992</v>
      </c>
      <c r="L247" s="233">
        <v>13.32</v>
      </c>
      <c r="M247" s="233">
        <v>12.63</v>
      </c>
      <c r="N247" s="233">
        <v>0.69000000000000006</v>
      </c>
      <c r="O247" s="233">
        <v>745.21000000000026</v>
      </c>
      <c r="P247" s="233">
        <v>34.99</v>
      </c>
      <c r="Q247" s="233">
        <v>710.22000000000025</v>
      </c>
      <c r="R247" s="238">
        <v>0</v>
      </c>
      <c r="S247" s="238">
        <v>0</v>
      </c>
      <c r="T247" s="238">
        <v>0</v>
      </c>
      <c r="U247" s="233">
        <v>8.5599999999999987</v>
      </c>
      <c r="V247" s="233">
        <v>0</v>
      </c>
      <c r="W247" s="233">
        <v>8.5599999999999987</v>
      </c>
      <c r="X247" s="233">
        <v>736.65000000000032</v>
      </c>
      <c r="Y247" s="233">
        <v>34.99</v>
      </c>
      <c r="Z247" s="233">
        <v>701.66000000000031</v>
      </c>
      <c r="AA247" s="233">
        <v>9.4599999999999991</v>
      </c>
      <c r="AB247" s="233">
        <v>1.98</v>
      </c>
      <c r="AC247" s="233">
        <v>7.4799999999999995</v>
      </c>
      <c r="AD247" s="231">
        <v>0</v>
      </c>
      <c r="AE247" s="11"/>
    </row>
    <row r="248" spans="2:31" ht="17.25" customHeight="1" x14ac:dyDescent="0.15">
      <c r="B248" s="18"/>
      <c r="C248" s="36" t="s">
        <v>26</v>
      </c>
      <c r="D248" s="16" t="s">
        <v>14</v>
      </c>
      <c r="E248" s="233">
        <f t="shared" si="265"/>
        <v>310.47799999999984</v>
      </c>
      <c r="F248" s="233">
        <v>202.34099999999975</v>
      </c>
      <c r="G248" s="233">
        <v>201.72699999999975</v>
      </c>
      <c r="H248" s="233">
        <v>0.61399999999999999</v>
      </c>
      <c r="I248" s="233">
        <v>201.14199999999977</v>
      </c>
      <c r="J248" s="233">
        <v>200.59799999999976</v>
      </c>
      <c r="K248" s="233">
        <v>0.54400000000000004</v>
      </c>
      <c r="L248" s="233">
        <v>1.1989999999999992</v>
      </c>
      <c r="M248" s="233">
        <v>1.1289999999999991</v>
      </c>
      <c r="N248" s="233">
        <v>6.9999999999999993E-2</v>
      </c>
      <c r="O248" s="233">
        <v>108.1370000000001</v>
      </c>
      <c r="P248" s="233">
        <v>8.0920000000000005</v>
      </c>
      <c r="Q248" s="233">
        <v>100.0450000000001</v>
      </c>
      <c r="R248" s="238">
        <v>0</v>
      </c>
      <c r="S248" s="238">
        <v>0</v>
      </c>
      <c r="T248" s="238">
        <v>0</v>
      </c>
      <c r="U248" s="233">
        <v>0.873</v>
      </c>
      <c r="V248" s="233">
        <v>0</v>
      </c>
      <c r="W248" s="233">
        <v>0.873</v>
      </c>
      <c r="X248" s="233">
        <v>107.2640000000001</v>
      </c>
      <c r="Y248" s="233">
        <v>8.0920000000000005</v>
      </c>
      <c r="Z248" s="233">
        <v>99.172000000000097</v>
      </c>
      <c r="AA248" s="231">
        <v>0</v>
      </c>
      <c r="AB248" s="231">
        <v>0</v>
      </c>
      <c r="AC248" s="231">
        <v>0</v>
      </c>
      <c r="AD248" s="231">
        <v>0</v>
      </c>
      <c r="AE248" s="11"/>
    </row>
    <row r="249" spans="2:31" ht="17.25" customHeight="1" x14ac:dyDescent="0.15">
      <c r="B249" s="18"/>
      <c r="C249" s="4" t="s">
        <v>27</v>
      </c>
      <c r="D249" s="16" t="s">
        <v>13</v>
      </c>
      <c r="E249" s="233">
        <f t="shared" si="265"/>
        <v>15861.510000000595</v>
      </c>
      <c r="F249" s="233">
        <v>6935.990000000369</v>
      </c>
      <c r="G249" s="233">
        <v>6790.9200000003693</v>
      </c>
      <c r="H249" s="233">
        <v>145.07000000000008</v>
      </c>
      <c r="I249" s="233">
        <v>6640.0000000003693</v>
      </c>
      <c r="J249" s="233">
        <v>6577.2600000003695</v>
      </c>
      <c r="K249" s="233">
        <v>62.739999999999988</v>
      </c>
      <c r="L249" s="233">
        <v>295.9899999999995</v>
      </c>
      <c r="M249" s="233">
        <v>213.6599999999994</v>
      </c>
      <c r="N249" s="233">
        <v>82.330000000000084</v>
      </c>
      <c r="O249" s="233">
        <v>8757.6300000002266</v>
      </c>
      <c r="P249" s="233">
        <v>931.59999999999422</v>
      </c>
      <c r="Q249" s="233">
        <v>7826.0300000002326</v>
      </c>
      <c r="R249" s="233">
        <v>0</v>
      </c>
      <c r="S249" s="233">
        <v>0</v>
      </c>
      <c r="T249" s="233">
        <v>0</v>
      </c>
      <c r="U249" s="233">
        <v>49.279999999999973</v>
      </c>
      <c r="V249" s="233">
        <v>3.4800000000000004</v>
      </c>
      <c r="W249" s="233">
        <v>45.799999999999976</v>
      </c>
      <c r="X249" s="233">
        <v>8708.3500000002259</v>
      </c>
      <c r="Y249" s="233">
        <v>928.11999999999421</v>
      </c>
      <c r="Z249" s="233">
        <v>7780.2300000002324</v>
      </c>
      <c r="AA249" s="233">
        <v>167.89000000000019</v>
      </c>
      <c r="AB249" s="233">
        <v>94.230000000000175</v>
      </c>
      <c r="AC249" s="233">
        <v>73.660000000000011</v>
      </c>
      <c r="AD249" s="233">
        <v>0</v>
      </c>
      <c r="AE249" s="11"/>
    </row>
    <row r="250" spans="2:31" ht="17.25" customHeight="1" thickBot="1" x14ac:dyDescent="0.2">
      <c r="B250" s="18"/>
      <c r="C250" s="36" t="s">
        <v>21</v>
      </c>
      <c r="D250" s="16" t="s">
        <v>14</v>
      </c>
      <c r="E250" s="233">
        <f t="shared" si="265"/>
        <v>3508.1479999999578</v>
      </c>
      <c r="F250" s="233">
        <v>2173.4189999999903</v>
      </c>
      <c r="G250" s="233">
        <v>2154.7279999999905</v>
      </c>
      <c r="H250" s="233">
        <v>18.690999999999995</v>
      </c>
      <c r="I250" s="233">
        <v>2144.8799999999906</v>
      </c>
      <c r="J250" s="233">
        <v>2134.4699999999907</v>
      </c>
      <c r="K250" s="233">
        <v>10.410000000000004</v>
      </c>
      <c r="L250" s="233">
        <v>28.538999999999994</v>
      </c>
      <c r="M250" s="233">
        <v>20.258000000000003</v>
      </c>
      <c r="N250" s="233">
        <v>8.2809999999999935</v>
      </c>
      <c r="O250" s="233">
        <v>1334.7289999999675</v>
      </c>
      <c r="P250" s="233">
        <v>229.69799999999967</v>
      </c>
      <c r="Q250" s="233">
        <v>1105.0309999999679</v>
      </c>
      <c r="R250" s="233">
        <v>0</v>
      </c>
      <c r="S250" s="233">
        <v>0</v>
      </c>
      <c r="T250" s="233">
        <v>0</v>
      </c>
      <c r="U250" s="233">
        <v>5.2719999999999976</v>
      </c>
      <c r="V250" s="233">
        <v>0.66500000000000004</v>
      </c>
      <c r="W250" s="233">
        <v>4.6069999999999975</v>
      </c>
      <c r="X250" s="233">
        <v>1329.4569999999676</v>
      </c>
      <c r="Y250" s="233">
        <v>229.03299999999967</v>
      </c>
      <c r="Z250" s="233">
        <v>1100.4239999999679</v>
      </c>
      <c r="AA250" s="231">
        <v>0</v>
      </c>
      <c r="AB250" s="231">
        <v>0</v>
      </c>
      <c r="AC250" s="231">
        <v>0</v>
      </c>
      <c r="AD250" s="231">
        <v>0</v>
      </c>
      <c r="AE250" s="11"/>
    </row>
    <row r="251" spans="2:31" ht="17.25" customHeight="1" x14ac:dyDescent="0.15">
      <c r="B251" s="6" t="s">
        <v>327</v>
      </c>
      <c r="C251" s="6" t="s">
        <v>328</v>
      </c>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16383" man="1"/>
    <brk id="112" max="16383" man="1"/>
    <brk id="168" max="16383" man="1"/>
    <brk id="224" max="16383" man="1"/>
  </rowBreaks>
  <ignoredErrors>
    <ignoredError sqref="M7:AA102 L7:L26 L35:L74 L91:L102"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1:N121"/>
  <sheetViews>
    <sheetView view="pageBreakPreview" topLeftCell="A19" zoomScaleNormal="75" zoomScaleSheetLayoutView="100" workbookViewId="0">
      <selection activeCell="M25" sqref="M25:M46"/>
    </sheetView>
  </sheetViews>
  <sheetFormatPr defaultColWidth="10.625" defaultRowHeight="14.25" x14ac:dyDescent="0.15"/>
  <cols>
    <col min="1" max="1" width="1.625" style="73" customWidth="1"/>
    <col min="2" max="2" width="15.125" style="73" customWidth="1"/>
    <col min="3" max="3" width="6.625" style="73" customWidth="1"/>
    <col min="4" max="4" width="10.625" style="73"/>
    <col min="5" max="13" width="10.625" style="89"/>
    <col min="14" max="14" width="0.75" style="73" customWidth="1"/>
    <col min="15" max="16384" width="10.625" style="73"/>
  </cols>
  <sheetData>
    <row r="1" spans="2:14" s="33" customFormat="1" ht="18.75" customHeight="1" x14ac:dyDescent="0.15">
      <c r="B1" s="33" t="s">
        <v>558</v>
      </c>
      <c r="E1" s="88"/>
      <c r="F1" s="88"/>
      <c r="G1" s="88"/>
      <c r="H1" s="88"/>
      <c r="I1" s="88"/>
      <c r="J1" s="88"/>
      <c r="K1" s="88"/>
      <c r="L1" s="88"/>
      <c r="M1" s="88"/>
    </row>
    <row r="2" spans="2:14" ht="18.75" customHeight="1" thickBot="1" x14ac:dyDescent="0.2">
      <c r="C2" s="2"/>
      <c r="D2" s="2"/>
      <c r="E2" s="101"/>
      <c r="F2" s="101"/>
      <c r="G2" s="101"/>
      <c r="H2" s="101"/>
      <c r="I2" s="101"/>
      <c r="J2" s="101"/>
      <c r="K2" s="101" t="s">
        <v>28</v>
      </c>
      <c r="L2" s="101"/>
      <c r="M2" s="101"/>
    </row>
    <row r="3" spans="2:14" ht="19.5" customHeight="1" x14ac:dyDescent="0.15">
      <c r="B3" s="403" t="s">
        <v>209</v>
      </c>
      <c r="C3" s="404"/>
      <c r="D3" s="407" t="s">
        <v>210</v>
      </c>
      <c r="E3" s="133" t="s">
        <v>211</v>
      </c>
      <c r="F3" s="186"/>
      <c r="G3" s="186"/>
      <c r="H3" s="186"/>
      <c r="I3" s="133" t="s">
        <v>212</v>
      </c>
      <c r="J3" s="186"/>
      <c r="K3" s="186"/>
      <c r="L3" s="186"/>
      <c r="M3" s="134"/>
      <c r="N3" s="25"/>
    </row>
    <row r="4" spans="2:14" ht="19.5" customHeight="1" x14ac:dyDescent="0.15">
      <c r="B4" s="405"/>
      <c r="C4" s="406"/>
      <c r="D4" s="408"/>
      <c r="E4" s="131" t="s">
        <v>15</v>
      </c>
      <c r="F4" s="131" t="s">
        <v>17</v>
      </c>
      <c r="G4" s="131" t="s">
        <v>213</v>
      </c>
      <c r="H4" s="131" t="s">
        <v>214</v>
      </c>
      <c r="I4" s="131" t="s">
        <v>15</v>
      </c>
      <c r="J4" s="131" t="s">
        <v>445</v>
      </c>
      <c r="K4" s="131" t="s">
        <v>215</v>
      </c>
      <c r="L4" s="132" t="s">
        <v>216</v>
      </c>
      <c r="M4" s="135" t="s">
        <v>217</v>
      </c>
      <c r="N4" s="25"/>
    </row>
    <row r="5" spans="2:14" ht="19.5" customHeight="1" x14ac:dyDescent="0.15">
      <c r="B5" s="166" t="s">
        <v>494</v>
      </c>
      <c r="C5" s="16" t="s">
        <v>13</v>
      </c>
      <c r="D5" s="240">
        <f>E5+I5</f>
        <v>58719.050000000476</v>
      </c>
      <c r="E5" s="315">
        <f>SUM(F5:H5)</f>
        <v>9784.5899999999983</v>
      </c>
      <c r="F5" s="240">
        <f>SUM(F7,F9,F11,F13,F15,F17,F19)</f>
        <v>4307.7299999999996</v>
      </c>
      <c r="G5" s="240">
        <f t="shared" ref="G5:H6" si="0">SUM(G7,G9,G11,G13,G15,G17,G19)</f>
        <v>3941.5799999999981</v>
      </c>
      <c r="H5" s="240">
        <f t="shared" si="0"/>
        <v>1535.2800000000002</v>
      </c>
      <c r="I5" s="240">
        <f>SUM(J5:M5)</f>
        <v>48934.460000000479</v>
      </c>
      <c r="J5" s="240">
        <f>SUM(J7,J9,J11,J13,J15,J17,J19)</f>
        <v>3022.0099999999966</v>
      </c>
      <c r="K5" s="240">
        <f t="shared" ref="K5:M5" si="1">SUM(K7,K9,K11,K13,K15,K17,K19)</f>
        <v>1765.1000000000008</v>
      </c>
      <c r="L5" s="240">
        <f t="shared" si="1"/>
        <v>1286.9499999999991</v>
      </c>
      <c r="M5" s="264">
        <f t="shared" si="1"/>
        <v>42860.400000000482</v>
      </c>
      <c r="N5" s="25"/>
    </row>
    <row r="6" spans="2:14" ht="19.5" customHeight="1" x14ac:dyDescent="0.15">
      <c r="B6" s="167" t="s">
        <v>473</v>
      </c>
      <c r="C6" s="16" t="s">
        <v>14</v>
      </c>
      <c r="D6" s="240">
        <f t="shared" ref="D6:D20" si="2">E6+I6</f>
        <v>12684.510999999971</v>
      </c>
      <c r="E6" s="315">
        <f t="shared" ref="E6:E20" si="3">SUM(F6:H6)</f>
        <v>2260.1029999999996</v>
      </c>
      <c r="F6" s="240">
        <f>SUM(F8,F10,F12,F14,F16,F18,F20)</f>
        <v>1081.0550000000007</v>
      </c>
      <c r="G6" s="240">
        <f t="shared" si="0"/>
        <v>877.74199999999905</v>
      </c>
      <c r="H6" s="240">
        <f t="shared" si="0"/>
        <v>301.30599999999993</v>
      </c>
      <c r="I6" s="240">
        <f t="shared" ref="I6:I20" si="4">SUM(J6:M6)</f>
        <v>10424.407999999972</v>
      </c>
      <c r="J6" s="240">
        <f>SUM(J8,J10,J12,J14,J16,J18,J20)</f>
        <v>753.60699999999997</v>
      </c>
      <c r="K6" s="240">
        <f t="shared" ref="K6:M6" si="5">SUM(K8,K10,K12,K14,K16,K18,K20)</f>
        <v>342.11800000000017</v>
      </c>
      <c r="L6" s="240">
        <f t="shared" si="5"/>
        <v>230.60399999999998</v>
      </c>
      <c r="M6" s="264">
        <f t="shared" si="5"/>
        <v>9098.0789999999724</v>
      </c>
      <c r="N6" s="25"/>
    </row>
    <row r="7" spans="2:14" ht="19.5" customHeight="1" x14ac:dyDescent="0.15">
      <c r="B7" s="166" t="s">
        <v>197</v>
      </c>
      <c r="C7" s="16" t="s">
        <v>13</v>
      </c>
      <c r="D7" s="240">
        <f t="shared" si="2"/>
        <v>10111.360000000102</v>
      </c>
      <c r="E7" s="315">
        <f t="shared" si="3"/>
        <v>782.1600000000002</v>
      </c>
      <c r="F7" s="240">
        <v>604.9100000000002</v>
      </c>
      <c r="G7" s="240">
        <v>143.96000000000004</v>
      </c>
      <c r="H7" s="240">
        <v>33.29</v>
      </c>
      <c r="I7" s="240">
        <f t="shared" si="4"/>
        <v>9329.2000000001026</v>
      </c>
      <c r="J7" s="240">
        <v>0.84</v>
      </c>
      <c r="K7" s="240">
        <v>571.50000000000057</v>
      </c>
      <c r="L7" s="240">
        <v>208.26999999999987</v>
      </c>
      <c r="M7" s="264">
        <v>8548.590000000102</v>
      </c>
      <c r="N7" s="25"/>
    </row>
    <row r="8" spans="2:14" ht="19.5" customHeight="1" x14ac:dyDescent="0.15">
      <c r="B8" s="167"/>
      <c r="C8" s="16" t="s">
        <v>14</v>
      </c>
      <c r="D8" s="240">
        <f t="shared" si="2"/>
        <v>1920.3879999999831</v>
      </c>
      <c r="E8" s="315">
        <f t="shared" si="3"/>
        <v>170.46000000000006</v>
      </c>
      <c r="F8" s="240">
        <v>138.66100000000006</v>
      </c>
      <c r="G8" s="240">
        <v>27.535999999999991</v>
      </c>
      <c r="H8" s="240">
        <v>4.2629999999999999</v>
      </c>
      <c r="I8" s="240">
        <f t="shared" si="4"/>
        <v>1749.9279999999831</v>
      </c>
      <c r="J8" s="240">
        <v>0.188</v>
      </c>
      <c r="K8" s="240">
        <v>99.365000000000137</v>
      </c>
      <c r="L8" s="240">
        <v>33.965999999999987</v>
      </c>
      <c r="M8" s="264">
        <v>1616.4089999999831</v>
      </c>
      <c r="N8" s="25"/>
    </row>
    <row r="9" spans="2:14" ht="19.5" customHeight="1" x14ac:dyDescent="0.15">
      <c r="B9" s="166" t="s">
        <v>204</v>
      </c>
      <c r="C9" s="16" t="s">
        <v>13</v>
      </c>
      <c r="D9" s="240">
        <f t="shared" si="2"/>
        <v>8170.5500000001011</v>
      </c>
      <c r="E9" s="315">
        <f t="shared" si="3"/>
        <v>1121.1799999999989</v>
      </c>
      <c r="F9" s="240">
        <v>532.45999999999935</v>
      </c>
      <c r="G9" s="240">
        <v>337.42999999999944</v>
      </c>
      <c r="H9" s="240">
        <v>251.29000000000022</v>
      </c>
      <c r="I9" s="240">
        <f t="shared" si="4"/>
        <v>7049.3700000001018</v>
      </c>
      <c r="J9" s="240">
        <v>522.40000000000009</v>
      </c>
      <c r="K9" s="240">
        <v>111.32</v>
      </c>
      <c r="L9" s="240">
        <v>29.609999999999996</v>
      </c>
      <c r="M9" s="264">
        <v>6386.0400000001018</v>
      </c>
      <c r="N9" s="25"/>
    </row>
    <row r="10" spans="2:14" ht="19.5" customHeight="1" x14ac:dyDescent="0.15">
      <c r="B10" s="167"/>
      <c r="C10" s="16" t="s">
        <v>14</v>
      </c>
      <c r="D10" s="240">
        <f t="shared" si="2"/>
        <v>1743.2520000000027</v>
      </c>
      <c r="E10" s="315">
        <f t="shared" si="3"/>
        <v>240.136</v>
      </c>
      <c r="F10" s="240">
        <v>134.39099999999999</v>
      </c>
      <c r="G10" s="240">
        <v>60.151000000000032</v>
      </c>
      <c r="H10" s="240">
        <v>45.593999999999973</v>
      </c>
      <c r="I10" s="240">
        <f t="shared" si="4"/>
        <v>1503.1160000000027</v>
      </c>
      <c r="J10" s="240">
        <v>131.33699999999996</v>
      </c>
      <c r="K10" s="240">
        <v>17.005000000000006</v>
      </c>
      <c r="L10" s="240">
        <v>6.7949999999999955</v>
      </c>
      <c r="M10" s="264">
        <v>1347.9790000000028</v>
      </c>
      <c r="N10" s="25"/>
    </row>
    <row r="11" spans="2:14" ht="19.5" customHeight="1" x14ac:dyDescent="0.15">
      <c r="B11" s="166" t="s">
        <v>198</v>
      </c>
      <c r="C11" s="16" t="s">
        <v>13</v>
      </c>
      <c r="D11" s="240">
        <f>E11+I11</f>
        <v>9258.1000000001295</v>
      </c>
      <c r="E11" s="315">
        <f t="shared" si="3"/>
        <v>1120.4699999999998</v>
      </c>
      <c r="F11" s="240">
        <v>360.14999999999986</v>
      </c>
      <c r="G11" s="240">
        <v>760.01</v>
      </c>
      <c r="H11" s="240">
        <v>0.31</v>
      </c>
      <c r="I11" s="240">
        <f t="shared" si="4"/>
        <v>8137.6300000001302</v>
      </c>
      <c r="J11" s="240">
        <v>0</v>
      </c>
      <c r="K11" s="240">
        <v>303.90000000000015</v>
      </c>
      <c r="L11" s="240">
        <v>61.43</v>
      </c>
      <c r="M11" s="264">
        <f>7770.01000000013+2.29</f>
        <v>7772.3000000001302</v>
      </c>
      <c r="N11" s="25"/>
    </row>
    <row r="12" spans="2:14" ht="19.5" customHeight="1" x14ac:dyDescent="0.15">
      <c r="B12" s="167"/>
      <c r="C12" s="16" t="s">
        <v>14</v>
      </c>
      <c r="D12" s="240">
        <f t="shared" si="2"/>
        <v>2068.9029999999993</v>
      </c>
      <c r="E12" s="315">
        <f t="shared" si="3"/>
        <v>263.0100000000001</v>
      </c>
      <c r="F12" s="240">
        <v>96.731000000000066</v>
      </c>
      <c r="G12" s="240">
        <v>166.20500000000004</v>
      </c>
      <c r="H12" s="240">
        <v>7.400000000000001E-2</v>
      </c>
      <c r="I12" s="240">
        <f t="shared" si="4"/>
        <v>1805.8929999999991</v>
      </c>
      <c r="J12" s="240">
        <v>0</v>
      </c>
      <c r="K12" s="240">
        <v>50.14</v>
      </c>
      <c r="L12" s="240">
        <v>11.442999999999996</v>
      </c>
      <c r="M12" s="264">
        <v>1744.309999999999</v>
      </c>
      <c r="N12" s="25"/>
    </row>
    <row r="13" spans="2:14" ht="19.5" customHeight="1" x14ac:dyDescent="0.15">
      <c r="B13" s="166" t="s">
        <v>199</v>
      </c>
      <c r="C13" s="16" t="s">
        <v>13</v>
      </c>
      <c r="D13" s="240">
        <f t="shared" si="2"/>
        <v>9627.8100000000741</v>
      </c>
      <c r="E13" s="315">
        <f t="shared" si="3"/>
        <v>2704.0699999999997</v>
      </c>
      <c r="F13" s="240">
        <v>1000.2500000000002</v>
      </c>
      <c r="G13" s="240">
        <v>1703.7299999999993</v>
      </c>
      <c r="H13" s="240">
        <v>0.09</v>
      </c>
      <c r="I13" s="240">
        <f t="shared" si="4"/>
        <v>6923.7400000000744</v>
      </c>
      <c r="J13" s="240">
        <v>191.49</v>
      </c>
      <c r="K13" s="240">
        <v>371.61999999999978</v>
      </c>
      <c r="L13" s="240">
        <v>380.1</v>
      </c>
      <c r="M13" s="264">
        <v>5980.5300000000743</v>
      </c>
      <c r="N13" s="25"/>
    </row>
    <row r="14" spans="2:14" ht="19.5" customHeight="1" x14ac:dyDescent="0.15">
      <c r="B14" s="167"/>
      <c r="C14" s="16" t="s">
        <v>14</v>
      </c>
      <c r="D14" s="240">
        <f t="shared" si="2"/>
        <v>2253.6189999999951</v>
      </c>
      <c r="E14" s="315">
        <f t="shared" si="3"/>
        <v>656.5639999999994</v>
      </c>
      <c r="F14" s="240">
        <v>250.69200000000046</v>
      </c>
      <c r="G14" s="240">
        <v>405.8589999999989</v>
      </c>
      <c r="H14" s="240">
        <v>1.2999999999999999E-2</v>
      </c>
      <c r="I14" s="240">
        <f t="shared" si="4"/>
        <v>1597.0549999999957</v>
      </c>
      <c r="J14" s="240">
        <v>48.258000000000003</v>
      </c>
      <c r="K14" s="240">
        <v>102.68600000000004</v>
      </c>
      <c r="L14" s="240">
        <v>55.15100000000001</v>
      </c>
      <c r="M14" s="264">
        <v>1390.9599999999957</v>
      </c>
      <c r="N14" s="25"/>
    </row>
    <row r="15" spans="2:14" ht="19.5" customHeight="1" x14ac:dyDescent="0.15">
      <c r="B15" s="166" t="s">
        <v>200</v>
      </c>
      <c r="C15" s="16" t="s">
        <v>13</v>
      </c>
      <c r="D15" s="240">
        <f t="shared" si="2"/>
        <v>7615.4400000000496</v>
      </c>
      <c r="E15" s="315">
        <f t="shared" si="3"/>
        <v>945.78</v>
      </c>
      <c r="F15" s="240">
        <v>453.74999999999989</v>
      </c>
      <c r="G15" s="240">
        <v>27.470000000000002</v>
      </c>
      <c r="H15" s="240">
        <v>464.56000000000012</v>
      </c>
      <c r="I15" s="240">
        <f t="shared" si="4"/>
        <v>6669.6600000000499</v>
      </c>
      <c r="J15" s="240">
        <v>266.04999999999984</v>
      </c>
      <c r="K15" s="240">
        <v>184.16000000000017</v>
      </c>
      <c r="L15" s="240">
        <v>511.26999999999919</v>
      </c>
      <c r="M15" s="264">
        <f>5715.97000000005-7.79</f>
        <v>5708.1800000000503</v>
      </c>
      <c r="N15" s="25"/>
    </row>
    <row r="16" spans="2:14" ht="19.5" customHeight="1" x14ac:dyDescent="0.15">
      <c r="B16" s="167"/>
      <c r="C16" s="16" t="s">
        <v>14</v>
      </c>
      <c r="D16" s="240">
        <f t="shared" si="2"/>
        <v>1588.0739999999887</v>
      </c>
      <c r="E16" s="315">
        <f t="shared" si="3"/>
        <v>238.5540000000002</v>
      </c>
      <c r="F16" s="240">
        <v>118.49600000000022</v>
      </c>
      <c r="G16" s="240">
        <v>5.7370000000000001</v>
      </c>
      <c r="H16" s="240">
        <v>114.32099999999997</v>
      </c>
      <c r="I16" s="240">
        <f t="shared" si="4"/>
        <v>1349.5199999999884</v>
      </c>
      <c r="J16" s="240">
        <v>65.236000000000018</v>
      </c>
      <c r="K16" s="240">
        <v>36.406000000000013</v>
      </c>
      <c r="L16" s="240">
        <v>100.84999999999998</v>
      </c>
      <c r="M16" s="264">
        <v>1147.0279999999884</v>
      </c>
      <c r="N16" s="25"/>
    </row>
    <row r="17" spans="2:14" ht="19.5" customHeight="1" x14ac:dyDescent="0.15">
      <c r="B17" s="166" t="s">
        <v>201</v>
      </c>
      <c r="C17" s="16" t="s">
        <v>13</v>
      </c>
      <c r="D17" s="240">
        <f t="shared" si="2"/>
        <v>5423.7300000000196</v>
      </c>
      <c r="E17" s="315">
        <f t="shared" si="3"/>
        <v>1411.5</v>
      </c>
      <c r="F17" s="240">
        <v>1123.08</v>
      </c>
      <c r="G17" s="240">
        <v>40.29000000000002</v>
      </c>
      <c r="H17" s="240">
        <v>248.13</v>
      </c>
      <c r="I17" s="240">
        <f t="shared" si="4"/>
        <v>4012.23000000002</v>
      </c>
      <c r="J17" s="240">
        <v>116.64000000000001</v>
      </c>
      <c r="K17" s="240">
        <v>201.21000000000012</v>
      </c>
      <c r="L17" s="240">
        <v>7.64</v>
      </c>
      <c r="M17" s="264">
        <f>3627.41000000002+59.33</f>
        <v>3686.7400000000198</v>
      </c>
      <c r="N17" s="25"/>
    </row>
    <row r="18" spans="2:14" ht="19.5" customHeight="1" x14ac:dyDescent="0.15">
      <c r="B18" s="167"/>
      <c r="C18" s="16" t="s">
        <v>14</v>
      </c>
      <c r="D18" s="240">
        <f t="shared" si="2"/>
        <v>1124.9289999999985</v>
      </c>
      <c r="E18" s="315">
        <f t="shared" si="3"/>
        <v>340.36399999999986</v>
      </c>
      <c r="F18" s="240">
        <v>289.46199999999988</v>
      </c>
      <c r="G18" s="240">
        <v>8.06</v>
      </c>
      <c r="H18" s="240">
        <v>42.841999999999992</v>
      </c>
      <c r="I18" s="240">
        <f t="shared" si="4"/>
        <v>784.56499999999869</v>
      </c>
      <c r="J18" s="240">
        <v>25.958000000000002</v>
      </c>
      <c r="K18" s="240">
        <v>32.361999999999988</v>
      </c>
      <c r="L18" s="240">
        <v>1.1950000000000001</v>
      </c>
      <c r="M18" s="264">
        <v>725.0499999999987</v>
      </c>
      <c r="N18" s="25"/>
    </row>
    <row r="19" spans="2:14" ht="19.5" customHeight="1" x14ac:dyDescent="0.15">
      <c r="B19" s="265" t="s">
        <v>202</v>
      </c>
      <c r="C19" s="16" t="s">
        <v>13</v>
      </c>
      <c r="D19" s="240">
        <f t="shared" si="2"/>
        <v>8512.06</v>
      </c>
      <c r="E19" s="315">
        <f t="shared" si="3"/>
        <v>1699.4299999999996</v>
      </c>
      <c r="F19" s="240">
        <v>233.13000000000011</v>
      </c>
      <c r="G19" s="240">
        <v>928.6899999999996</v>
      </c>
      <c r="H19" s="240">
        <v>537.6099999999999</v>
      </c>
      <c r="I19" s="240">
        <f t="shared" si="4"/>
        <v>6812.6299999999992</v>
      </c>
      <c r="J19" s="240">
        <v>1924.5899999999963</v>
      </c>
      <c r="K19" s="240">
        <v>21.39</v>
      </c>
      <c r="L19" s="240">
        <v>88.63000000000001</v>
      </c>
      <c r="M19" s="264">
        <v>4778.0200000000023</v>
      </c>
      <c r="N19" s="25"/>
    </row>
    <row r="20" spans="2:14" ht="19.5" customHeight="1" thickBot="1" x14ac:dyDescent="0.2">
      <c r="B20" s="47"/>
      <c r="C20" s="35" t="s">
        <v>14</v>
      </c>
      <c r="D20" s="314">
        <f t="shared" si="2"/>
        <v>1985.3460000000052</v>
      </c>
      <c r="E20" s="314">
        <f t="shared" si="3"/>
        <v>351.01500000000016</v>
      </c>
      <c r="F20" s="250">
        <v>52.621999999999971</v>
      </c>
      <c r="G20" s="250">
        <v>204.19400000000019</v>
      </c>
      <c r="H20" s="250">
        <v>94.199000000000012</v>
      </c>
      <c r="I20" s="314">
        <f t="shared" si="4"/>
        <v>1634.3310000000051</v>
      </c>
      <c r="J20" s="250">
        <v>482.63000000000005</v>
      </c>
      <c r="K20" s="250">
        <v>4.1539999999999999</v>
      </c>
      <c r="L20" s="250">
        <v>21.203999999999997</v>
      </c>
      <c r="M20" s="262">
        <v>1126.3430000000051</v>
      </c>
      <c r="N20" s="25"/>
    </row>
    <row r="21" spans="2:14" ht="18.75" customHeight="1" x14ac:dyDescent="0.15">
      <c r="B21" s="301" t="s">
        <v>327</v>
      </c>
      <c r="C21" s="25" t="s">
        <v>328</v>
      </c>
      <c r="D21" s="25"/>
      <c r="E21" s="93"/>
      <c r="F21" s="93"/>
      <c r="G21" s="93"/>
      <c r="H21" s="93"/>
      <c r="I21" s="93"/>
      <c r="J21" s="93"/>
      <c r="K21" s="94"/>
      <c r="L21" s="94"/>
      <c r="M21" s="94"/>
      <c r="N21" s="25"/>
    </row>
    <row r="23" spans="2:14" s="33" customFormat="1" ht="18.75" customHeight="1" x14ac:dyDescent="0.15">
      <c r="B23" s="33" t="s">
        <v>557</v>
      </c>
      <c r="E23" s="88"/>
      <c r="F23" s="88"/>
      <c r="G23" s="88"/>
      <c r="H23" s="88"/>
      <c r="I23" s="88"/>
      <c r="J23" s="88"/>
      <c r="K23" s="88"/>
      <c r="L23" s="88"/>
      <c r="M23" s="88"/>
    </row>
    <row r="24" spans="2:14" ht="18.75" customHeight="1" thickBot="1" x14ac:dyDescent="0.2">
      <c r="C24" s="2"/>
      <c r="D24" s="2"/>
      <c r="E24" s="101"/>
      <c r="F24" s="101"/>
      <c r="G24" s="101"/>
      <c r="H24" s="101"/>
      <c r="I24" s="101"/>
      <c r="J24" s="101"/>
      <c r="K24" s="101" t="s">
        <v>28</v>
      </c>
      <c r="L24" s="101"/>
      <c r="M24" s="101"/>
    </row>
    <row r="25" spans="2:14" ht="19.5" customHeight="1" x14ac:dyDescent="0.15">
      <c r="B25" s="403" t="s">
        <v>209</v>
      </c>
      <c r="C25" s="404"/>
      <c r="D25" s="407" t="s">
        <v>210</v>
      </c>
      <c r="E25" s="133" t="s">
        <v>211</v>
      </c>
      <c r="F25" s="186"/>
      <c r="G25" s="186"/>
      <c r="H25" s="186"/>
      <c r="I25" s="133" t="s">
        <v>212</v>
      </c>
      <c r="J25" s="186"/>
      <c r="K25" s="186"/>
      <c r="L25" s="186"/>
      <c r="M25" s="134"/>
      <c r="N25" s="25"/>
    </row>
    <row r="26" spans="2:14" ht="19.5" customHeight="1" x14ac:dyDescent="0.15">
      <c r="B26" s="405"/>
      <c r="C26" s="406"/>
      <c r="D26" s="408"/>
      <c r="E26" s="131" t="s">
        <v>15</v>
      </c>
      <c r="F26" s="131" t="s">
        <v>17</v>
      </c>
      <c r="G26" s="131" t="s">
        <v>213</v>
      </c>
      <c r="H26" s="131" t="s">
        <v>214</v>
      </c>
      <c r="I26" s="131" t="s">
        <v>15</v>
      </c>
      <c r="J26" s="131" t="s">
        <v>445</v>
      </c>
      <c r="K26" s="131" t="s">
        <v>215</v>
      </c>
      <c r="L26" s="132" t="s">
        <v>216</v>
      </c>
      <c r="M26" s="135" t="s">
        <v>217</v>
      </c>
      <c r="N26" s="25"/>
    </row>
    <row r="27" spans="2:14" ht="19.5" customHeight="1" x14ac:dyDescent="0.15">
      <c r="B27" s="166" t="s">
        <v>475</v>
      </c>
      <c r="C27" s="16" t="s">
        <v>13</v>
      </c>
      <c r="D27" s="315">
        <f>E27+I27</f>
        <v>50850.960000000501</v>
      </c>
      <c r="E27" s="315">
        <f>SUM(F27:H27)</f>
        <v>7946.4600000000028</v>
      </c>
      <c r="F27" s="240">
        <f>SUM(F29,F31,F33,F35,F37,F39,F41,F43,F45)</f>
        <v>2872.3299999999981</v>
      </c>
      <c r="G27" s="240">
        <f t="shared" ref="G27:H28" si="6">SUM(G29,G31,G33,G35,G37,G39,G41,G43,G45)</f>
        <v>2395.34</v>
      </c>
      <c r="H27" s="240">
        <f t="shared" si="6"/>
        <v>2678.790000000005</v>
      </c>
      <c r="I27" s="240">
        <f>SUM(J27:M27)</f>
        <v>42904.500000000495</v>
      </c>
      <c r="J27" s="240">
        <f>SUM(J29,J31,J33,J35,J37,J39,J41,J43,J45)</f>
        <v>3708.4699999999966</v>
      </c>
      <c r="K27" s="240">
        <f t="shared" ref="K27:M27" si="7">SUM(K29,K31,K33,K35,K37,K39,K41,K43,K45)</f>
        <v>5322.289999999989</v>
      </c>
      <c r="L27" s="240">
        <f t="shared" si="7"/>
        <v>1703.21</v>
      </c>
      <c r="M27" s="264">
        <f t="shared" si="7"/>
        <v>32170.530000000508</v>
      </c>
      <c r="N27" s="25"/>
    </row>
    <row r="28" spans="2:14" ht="19.5" customHeight="1" x14ac:dyDescent="0.15">
      <c r="B28" s="167" t="s">
        <v>473</v>
      </c>
      <c r="C28" s="16" t="s">
        <v>14</v>
      </c>
      <c r="D28" s="315">
        <f t="shared" ref="D28:D46" si="8">E28+I28</f>
        <v>11807.735999999944</v>
      </c>
      <c r="E28" s="315">
        <f t="shared" ref="E28:E46" si="9">SUM(F28:H28)</f>
        <v>1775.9779999999992</v>
      </c>
      <c r="F28" s="240">
        <f>SUM(F30,F32,F34,F36,F38,F40,F42,F44,F46)</f>
        <v>679.06299999999999</v>
      </c>
      <c r="G28" s="240">
        <f t="shared" si="6"/>
        <v>522.55400000000031</v>
      </c>
      <c r="H28" s="240">
        <f t="shared" si="6"/>
        <v>574.36099999999885</v>
      </c>
      <c r="I28" s="240">
        <f t="shared" ref="I28:I46" si="10">SUM(J28:M28)</f>
        <v>10031.757999999945</v>
      </c>
      <c r="J28" s="240">
        <f>SUM(J30,J32,J34,J36,J38,J40,J42,J44,J46)</f>
        <v>885.64699999999993</v>
      </c>
      <c r="K28" s="240">
        <f t="shared" ref="K28:M28" si="11">SUM(K30,K32,K34,K36,K38,K40,K42,K44,K46)</f>
        <v>1099.1729999999986</v>
      </c>
      <c r="L28" s="240">
        <f t="shared" si="11"/>
        <v>307.27900000000022</v>
      </c>
      <c r="M28" s="264">
        <f t="shared" si="11"/>
        <v>7739.6589999999469</v>
      </c>
      <c r="N28" s="25"/>
    </row>
    <row r="29" spans="2:14" ht="19.5" customHeight="1" x14ac:dyDescent="0.15">
      <c r="B29" s="166" t="s">
        <v>218</v>
      </c>
      <c r="C29" s="16" t="s">
        <v>13</v>
      </c>
      <c r="D29" s="315">
        <f t="shared" si="8"/>
        <v>19472.470000000358</v>
      </c>
      <c r="E29" s="315">
        <f t="shared" si="9"/>
        <v>3902.6100000000042</v>
      </c>
      <c r="F29" s="240">
        <v>906.30999999999892</v>
      </c>
      <c r="G29" s="240">
        <v>321.08000000000015</v>
      </c>
      <c r="H29" s="240">
        <v>2675.2200000000053</v>
      </c>
      <c r="I29" s="240">
        <f t="shared" si="10"/>
        <v>15569.860000000353</v>
      </c>
      <c r="J29" s="240">
        <v>1684.5799999999972</v>
      </c>
      <c r="K29" s="240">
        <v>1686.0599999999899</v>
      </c>
      <c r="L29" s="240">
        <v>559.02</v>
      </c>
      <c r="M29" s="264">
        <v>11640.200000000366</v>
      </c>
      <c r="N29" s="25"/>
    </row>
    <row r="30" spans="2:14" ht="19.5" customHeight="1" x14ac:dyDescent="0.15">
      <c r="B30" s="167"/>
      <c r="C30" s="16" t="s">
        <v>14</v>
      </c>
      <c r="D30" s="315">
        <f t="shared" si="8"/>
        <v>4549.1609999999464</v>
      </c>
      <c r="E30" s="315">
        <f t="shared" si="9"/>
        <v>894.32999999999879</v>
      </c>
      <c r="F30" s="240">
        <v>243.66299999999984</v>
      </c>
      <c r="G30" s="240">
        <v>77.591000000000051</v>
      </c>
      <c r="H30" s="240">
        <v>573.07599999999888</v>
      </c>
      <c r="I30" s="240">
        <f t="shared" si="10"/>
        <v>3654.8309999999474</v>
      </c>
      <c r="J30" s="240">
        <v>453.83899999999994</v>
      </c>
      <c r="K30" s="240">
        <v>325.05099999999874</v>
      </c>
      <c r="L30" s="240">
        <v>99.73500000000017</v>
      </c>
      <c r="M30" s="264">
        <v>2776.2059999999487</v>
      </c>
      <c r="N30" s="25"/>
    </row>
    <row r="31" spans="2:14" ht="19.5" customHeight="1" x14ac:dyDescent="0.15">
      <c r="B31" s="166" t="s">
        <v>219</v>
      </c>
      <c r="C31" s="16" t="s">
        <v>13</v>
      </c>
      <c r="D31" s="315">
        <f t="shared" si="8"/>
        <v>1768.6799999999953</v>
      </c>
      <c r="E31" s="315">
        <f t="shared" si="9"/>
        <v>697.8599999999991</v>
      </c>
      <c r="F31" s="240">
        <v>527.55999999999915</v>
      </c>
      <c r="G31" s="240">
        <v>170.29999999999998</v>
      </c>
      <c r="H31" s="240">
        <v>0</v>
      </c>
      <c r="I31" s="240">
        <f t="shared" si="10"/>
        <v>1070.8199999999963</v>
      </c>
      <c r="J31" s="240">
        <v>0</v>
      </c>
      <c r="K31" s="240">
        <v>94.48</v>
      </c>
      <c r="L31" s="240">
        <v>26.08</v>
      </c>
      <c r="M31" s="264">
        <v>950.25999999999635</v>
      </c>
      <c r="N31" s="25"/>
    </row>
    <row r="32" spans="2:14" ht="19.5" customHeight="1" x14ac:dyDescent="0.15">
      <c r="B32" s="167"/>
      <c r="C32" s="16" t="s">
        <v>14</v>
      </c>
      <c r="D32" s="315">
        <f t="shared" si="8"/>
        <v>375.82599999999985</v>
      </c>
      <c r="E32" s="315">
        <f t="shared" si="9"/>
        <v>135.66400000000007</v>
      </c>
      <c r="F32" s="240">
        <v>97.063000000000088</v>
      </c>
      <c r="G32" s="240">
        <v>38.600999999999992</v>
      </c>
      <c r="H32" s="240">
        <v>0</v>
      </c>
      <c r="I32" s="240">
        <f t="shared" si="10"/>
        <v>240.16199999999978</v>
      </c>
      <c r="J32" s="240">
        <v>0</v>
      </c>
      <c r="K32" s="240">
        <v>18.468999999999987</v>
      </c>
      <c r="L32" s="240">
        <v>4.3829999999999973</v>
      </c>
      <c r="M32" s="264">
        <v>217.3099999999998</v>
      </c>
      <c r="N32" s="25"/>
    </row>
    <row r="33" spans="2:14" ht="19.5" customHeight="1" x14ac:dyDescent="0.15">
      <c r="B33" s="166" t="s">
        <v>220</v>
      </c>
      <c r="C33" s="16" t="s">
        <v>13</v>
      </c>
      <c r="D33" s="315">
        <f t="shared" si="8"/>
        <v>3286.5999999999726</v>
      </c>
      <c r="E33" s="315">
        <f t="shared" si="9"/>
        <v>382.36</v>
      </c>
      <c r="F33" s="240">
        <v>124.08</v>
      </c>
      <c r="G33" s="240">
        <v>254.89000000000004</v>
      </c>
      <c r="H33" s="240">
        <v>3.39</v>
      </c>
      <c r="I33" s="240">
        <f t="shared" si="10"/>
        <v>2904.2399999999725</v>
      </c>
      <c r="J33" s="240">
        <v>426.55000000000013</v>
      </c>
      <c r="K33" s="240">
        <v>635.6899999999996</v>
      </c>
      <c r="L33" s="240">
        <v>161.70000000000002</v>
      </c>
      <c r="M33" s="264">
        <v>1680.2999999999729</v>
      </c>
      <c r="N33" s="25"/>
    </row>
    <row r="34" spans="2:14" ht="19.5" customHeight="1" x14ac:dyDescent="0.15">
      <c r="B34" s="167"/>
      <c r="C34" s="16" t="s">
        <v>14</v>
      </c>
      <c r="D34" s="315">
        <f t="shared" si="8"/>
        <v>747.75899999999729</v>
      </c>
      <c r="E34" s="315">
        <f t="shared" si="9"/>
        <v>98.423999999999978</v>
      </c>
      <c r="F34" s="240">
        <v>30.329000000000004</v>
      </c>
      <c r="G34" s="240">
        <v>66.809999999999974</v>
      </c>
      <c r="H34" s="240">
        <v>1.2849999999999999</v>
      </c>
      <c r="I34" s="240">
        <f t="shared" si="10"/>
        <v>649.33499999999731</v>
      </c>
      <c r="J34" s="240">
        <v>87.442000000000036</v>
      </c>
      <c r="K34" s="240">
        <v>149.53400000000028</v>
      </c>
      <c r="L34" s="240">
        <v>20.868999999999989</v>
      </c>
      <c r="M34" s="264">
        <v>391.48999999999694</v>
      </c>
      <c r="N34" s="25"/>
    </row>
    <row r="35" spans="2:14" ht="19.5" customHeight="1" x14ac:dyDescent="0.15">
      <c r="B35" s="166" t="s">
        <v>221</v>
      </c>
      <c r="C35" s="16" t="s">
        <v>13</v>
      </c>
      <c r="D35" s="315">
        <f t="shared" si="8"/>
        <v>7597.7500000000991</v>
      </c>
      <c r="E35" s="315">
        <f t="shared" si="9"/>
        <v>858.00999999999931</v>
      </c>
      <c r="F35" s="240">
        <v>405.89999999999992</v>
      </c>
      <c r="G35" s="240">
        <v>452.10999999999945</v>
      </c>
      <c r="H35" s="240">
        <v>0</v>
      </c>
      <c r="I35" s="240">
        <f t="shared" si="10"/>
        <v>6739.7400000000998</v>
      </c>
      <c r="J35" s="240">
        <v>390.12999999999988</v>
      </c>
      <c r="K35" s="240">
        <v>624.41999999999996</v>
      </c>
      <c r="L35" s="240">
        <v>329.51000000000005</v>
      </c>
      <c r="M35" s="264">
        <f>5398.6700000001-2.99</f>
        <v>5395.6800000001003</v>
      </c>
      <c r="N35" s="25"/>
    </row>
    <row r="36" spans="2:14" ht="19.5" customHeight="1" x14ac:dyDescent="0.15">
      <c r="B36" s="167"/>
      <c r="C36" s="16" t="s">
        <v>14</v>
      </c>
      <c r="D36" s="315">
        <f t="shared" si="8"/>
        <v>1865.8150000000091</v>
      </c>
      <c r="E36" s="315">
        <f t="shared" si="9"/>
        <v>185.99600000000007</v>
      </c>
      <c r="F36" s="240">
        <v>107.53499999999998</v>
      </c>
      <c r="G36" s="240">
        <v>78.461000000000084</v>
      </c>
      <c r="H36" s="240">
        <v>0</v>
      </c>
      <c r="I36" s="240">
        <f t="shared" si="10"/>
        <v>1679.8190000000091</v>
      </c>
      <c r="J36" s="240">
        <v>88.670000000000101</v>
      </c>
      <c r="K36" s="240">
        <v>130.12200000000004</v>
      </c>
      <c r="L36" s="240">
        <v>53.244000000000007</v>
      </c>
      <c r="M36" s="264">
        <v>1407.783000000009</v>
      </c>
      <c r="N36" s="25"/>
    </row>
    <row r="37" spans="2:14" ht="19.5" customHeight="1" x14ac:dyDescent="0.15">
      <c r="B37" s="166" t="s">
        <v>223</v>
      </c>
      <c r="C37" s="16" t="s">
        <v>13</v>
      </c>
      <c r="D37" s="315">
        <f t="shared" si="8"/>
        <v>2506.149999999971</v>
      </c>
      <c r="E37" s="315">
        <f t="shared" si="9"/>
        <v>13.579999999999998</v>
      </c>
      <c r="F37" s="240">
        <v>8.76</v>
      </c>
      <c r="G37" s="240">
        <v>4.6399999999999988</v>
      </c>
      <c r="H37" s="240">
        <v>0.18</v>
      </c>
      <c r="I37" s="240">
        <f t="shared" si="10"/>
        <v>2492.5699999999711</v>
      </c>
      <c r="J37" s="240">
        <v>0.11</v>
      </c>
      <c r="K37" s="240">
        <v>146.10000000000002</v>
      </c>
      <c r="L37" s="240">
        <v>42.03</v>
      </c>
      <c r="M37" s="264">
        <v>2304.3299999999708</v>
      </c>
      <c r="N37" s="25"/>
    </row>
    <row r="38" spans="2:14" ht="19.5" customHeight="1" x14ac:dyDescent="0.15">
      <c r="B38" s="167"/>
      <c r="C38" s="16" t="s">
        <v>14</v>
      </c>
      <c r="D38" s="315">
        <f t="shared" si="8"/>
        <v>583.82199999999455</v>
      </c>
      <c r="E38" s="315">
        <f t="shared" si="9"/>
        <v>2.9899999999999993</v>
      </c>
      <c r="F38" s="240">
        <v>1.7599999999999996</v>
      </c>
      <c r="G38" s="240">
        <v>1.23</v>
      </c>
      <c r="H38" s="240">
        <v>0</v>
      </c>
      <c r="I38" s="240">
        <f t="shared" si="10"/>
        <v>580.83199999999454</v>
      </c>
      <c r="J38" s="240">
        <v>1.9E-2</v>
      </c>
      <c r="K38" s="240">
        <v>25.963000000000026</v>
      </c>
      <c r="L38" s="240">
        <v>9.774999999999995</v>
      </c>
      <c r="M38" s="264">
        <v>545.07499999999447</v>
      </c>
      <c r="N38" s="25"/>
    </row>
    <row r="39" spans="2:14" ht="19.5" customHeight="1" x14ac:dyDescent="0.15">
      <c r="B39" s="166" t="s">
        <v>167</v>
      </c>
      <c r="C39" s="16" t="s">
        <v>13</v>
      </c>
      <c r="D39" s="315">
        <f t="shared" si="8"/>
        <v>3030.5699999999852</v>
      </c>
      <c r="E39" s="315">
        <f t="shared" si="9"/>
        <v>1075.6400000000001</v>
      </c>
      <c r="F39" s="240">
        <v>429.91</v>
      </c>
      <c r="G39" s="240">
        <v>645.73</v>
      </c>
      <c r="H39" s="240">
        <v>0</v>
      </c>
      <c r="I39" s="240">
        <f t="shared" si="10"/>
        <v>1954.9299999999853</v>
      </c>
      <c r="J39" s="240">
        <v>77.679999999999993</v>
      </c>
      <c r="K39" s="240">
        <v>332.86999999999978</v>
      </c>
      <c r="L39" s="240">
        <v>242.98</v>
      </c>
      <c r="M39" s="264">
        <v>1301.3999999999855</v>
      </c>
      <c r="N39" s="25"/>
    </row>
    <row r="40" spans="2:14" ht="19.5" customHeight="1" x14ac:dyDescent="0.15">
      <c r="B40" s="167"/>
      <c r="C40" s="16" t="s">
        <v>14</v>
      </c>
      <c r="D40" s="315">
        <f t="shared" si="8"/>
        <v>604.61299999999801</v>
      </c>
      <c r="E40" s="315">
        <f t="shared" si="9"/>
        <v>228.46600000000015</v>
      </c>
      <c r="F40" s="240">
        <v>90.389000000000067</v>
      </c>
      <c r="G40" s="240">
        <v>138.07700000000008</v>
      </c>
      <c r="H40" s="240">
        <v>0</v>
      </c>
      <c r="I40" s="240">
        <f t="shared" si="10"/>
        <v>376.14699999999789</v>
      </c>
      <c r="J40" s="240">
        <v>7.5969999999999986</v>
      </c>
      <c r="K40" s="240">
        <v>66.165999999999983</v>
      </c>
      <c r="L40" s="240">
        <v>59.527000000000037</v>
      </c>
      <c r="M40" s="264">
        <v>242.8569999999979</v>
      </c>
      <c r="N40" s="25"/>
    </row>
    <row r="41" spans="2:14" ht="19.5" customHeight="1" x14ac:dyDescent="0.15">
      <c r="B41" s="166" t="s">
        <v>222</v>
      </c>
      <c r="C41" s="16" t="s">
        <v>13</v>
      </c>
      <c r="D41" s="315">
        <f t="shared" si="8"/>
        <v>7693.1700000001383</v>
      </c>
      <c r="E41" s="315">
        <f t="shared" si="9"/>
        <v>476.52000000000021</v>
      </c>
      <c r="F41" s="240">
        <v>205.59</v>
      </c>
      <c r="G41" s="240">
        <v>270.93000000000018</v>
      </c>
      <c r="H41" s="240">
        <v>0</v>
      </c>
      <c r="I41" s="240">
        <f t="shared" si="10"/>
        <v>7216.6500000001379</v>
      </c>
      <c r="J41" s="240">
        <v>825.6499999999993</v>
      </c>
      <c r="K41" s="240">
        <v>687.76999999999964</v>
      </c>
      <c r="L41" s="240">
        <v>102.93000000000004</v>
      </c>
      <c r="M41" s="264">
        <v>5600.3000000001384</v>
      </c>
      <c r="N41" s="25"/>
    </row>
    <row r="42" spans="2:14" ht="19.5" customHeight="1" x14ac:dyDescent="0.15">
      <c r="B42" s="167"/>
      <c r="C42" s="16" t="s">
        <v>14</v>
      </c>
      <c r="D42" s="315">
        <f t="shared" si="8"/>
        <v>1957.9700000000014</v>
      </c>
      <c r="E42" s="315">
        <f t="shared" si="9"/>
        <v>120.72800000000005</v>
      </c>
      <c r="F42" s="240">
        <v>55.004999999999995</v>
      </c>
      <c r="G42" s="240">
        <v>65.723000000000056</v>
      </c>
      <c r="H42" s="240">
        <v>0</v>
      </c>
      <c r="I42" s="240">
        <f t="shared" si="10"/>
        <v>1837.2420000000013</v>
      </c>
      <c r="J42" s="240">
        <v>183.75699999999992</v>
      </c>
      <c r="K42" s="240">
        <v>174.251</v>
      </c>
      <c r="L42" s="240">
        <v>18.363999999999994</v>
      </c>
      <c r="M42" s="264">
        <v>1460.8700000000015</v>
      </c>
      <c r="N42" s="25"/>
    </row>
    <row r="43" spans="2:14" ht="19.5" customHeight="1" x14ac:dyDescent="0.15">
      <c r="B43" s="166" t="s">
        <v>476</v>
      </c>
      <c r="C43" s="16" t="s">
        <v>13</v>
      </c>
      <c r="D43" s="315">
        <f t="shared" si="8"/>
        <v>4222.2699999999795</v>
      </c>
      <c r="E43" s="315">
        <f t="shared" si="9"/>
        <v>390.14</v>
      </c>
      <c r="F43" s="240">
        <v>155.04999999999998</v>
      </c>
      <c r="G43" s="240">
        <v>235.08999999999997</v>
      </c>
      <c r="H43" s="240">
        <v>0</v>
      </c>
      <c r="I43" s="240">
        <f t="shared" si="10"/>
        <v>3832.1299999999796</v>
      </c>
      <c r="J43" s="240">
        <v>303.77000000000004</v>
      </c>
      <c r="K43" s="240">
        <v>1062.7699999999998</v>
      </c>
      <c r="L43" s="240">
        <v>231.93999999999991</v>
      </c>
      <c r="M43" s="264">
        <f>2241.68999999998-8.04</f>
        <v>2233.6499999999801</v>
      </c>
      <c r="N43" s="25"/>
    </row>
    <row r="44" spans="2:14" ht="19.5" customHeight="1" x14ac:dyDescent="0.15">
      <c r="B44" s="167"/>
      <c r="C44" s="16" t="s">
        <v>14</v>
      </c>
      <c r="D44" s="315">
        <f t="shared" si="8"/>
        <v>809.78499999999735</v>
      </c>
      <c r="E44" s="315">
        <f t="shared" si="9"/>
        <v>72.808999999999997</v>
      </c>
      <c r="F44" s="240">
        <v>28.324000000000002</v>
      </c>
      <c r="G44" s="240">
        <v>44.484999999999992</v>
      </c>
      <c r="H44" s="240">
        <v>0</v>
      </c>
      <c r="I44" s="240">
        <f t="shared" si="10"/>
        <v>736.97599999999738</v>
      </c>
      <c r="J44" s="240">
        <v>64.323000000000036</v>
      </c>
      <c r="K44" s="240">
        <v>199.17699999999948</v>
      </c>
      <c r="L44" s="240">
        <v>39.986999999999995</v>
      </c>
      <c r="M44" s="264">
        <v>433.48899999999793</v>
      </c>
      <c r="N44" s="25"/>
    </row>
    <row r="45" spans="2:14" ht="19.5" customHeight="1" x14ac:dyDescent="0.15">
      <c r="B45" s="265" t="s">
        <v>429</v>
      </c>
      <c r="C45" s="16" t="s">
        <v>13</v>
      </c>
      <c r="D45" s="315">
        <f t="shared" si="8"/>
        <v>1273.2999999999931</v>
      </c>
      <c r="E45" s="315">
        <f t="shared" si="9"/>
        <v>149.73999999999992</v>
      </c>
      <c r="F45" s="240">
        <v>109.16999999999993</v>
      </c>
      <c r="G45" s="240">
        <v>40.57</v>
      </c>
      <c r="H45" s="240">
        <v>0</v>
      </c>
      <c r="I45" s="240">
        <f t="shared" si="10"/>
        <v>1123.5599999999931</v>
      </c>
      <c r="J45" s="240">
        <v>0</v>
      </c>
      <c r="K45" s="240">
        <v>52.130000000000031</v>
      </c>
      <c r="L45" s="240">
        <v>7.02</v>
      </c>
      <c r="M45" s="264">
        <v>1064.409999999993</v>
      </c>
      <c r="N45" s="25"/>
    </row>
    <row r="46" spans="2:14" ht="19.5" customHeight="1" thickBot="1" x14ac:dyDescent="0.2">
      <c r="B46" s="47"/>
      <c r="C46" s="35" t="s">
        <v>14</v>
      </c>
      <c r="D46" s="314">
        <f t="shared" si="8"/>
        <v>312.98499999999927</v>
      </c>
      <c r="E46" s="314">
        <f t="shared" si="9"/>
        <v>36.570999999999991</v>
      </c>
      <c r="F46" s="250">
        <v>24.994999999999994</v>
      </c>
      <c r="G46" s="250">
        <v>11.575999999999995</v>
      </c>
      <c r="H46" s="250">
        <v>0</v>
      </c>
      <c r="I46" s="314">
        <f t="shared" si="10"/>
        <v>276.41399999999931</v>
      </c>
      <c r="J46" s="250">
        <v>0</v>
      </c>
      <c r="K46" s="250">
        <v>10.44</v>
      </c>
      <c r="L46" s="250">
        <v>1.3950000000000005</v>
      </c>
      <c r="M46" s="262">
        <v>264.57899999999933</v>
      </c>
      <c r="N46" s="25"/>
    </row>
    <row r="47" spans="2:14" ht="18.75" customHeight="1" x14ac:dyDescent="0.15">
      <c r="B47" s="301" t="s">
        <v>327</v>
      </c>
      <c r="C47" s="25" t="s">
        <v>328</v>
      </c>
      <c r="D47" s="25"/>
      <c r="E47" s="93"/>
      <c r="F47" s="93"/>
      <c r="G47" s="93"/>
      <c r="H47" s="93"/>
      <c r="I47" s="93"/>
      <c r="J47" s="93"/>
      <c r="K47" s="94"/>
      <c r="L47" s="94"/>
      <c r="M47" s="94"/>
      <c r="N47" s="25"/>
    </row>
    <row r="49" spans="2:14" s="33" customFormat="1" ht="18.75" customHeight="1" x14ac:dyDescent="0.15">
      <c r="B49" s="33" t="s">
        <v>556</v>
      </c>
      <c r="E49" s="88"/>
      <c r="F49" s="88"/>
      <c r="G49" s="88"/>
      <c r="H49" s="88"/>
      <c r="I49" s="88"/>
      <c r="J49" s="88"/>
      <c r="K49" s="88"/>
      <c r="L49" s="88"/>
      <c r="M49" s="88"/>
    </row>
    <row r="50" spans="2:14" ht="18.75" customHeight="1" thickBot="1" x14ac:dyDescent="0.2">
      <c r="C50" s="2"/>
      <c r="D50" s="2"/>
      <c r="E50" s="101"/>
      <c r="F50" s="101"/>
      <c r="G50" s="101"/>
      <c r="H50" s="101"/>
      <c r="I50" s="101"/>
      <c r="J50" s="101"/>
      <c r="K50" s="101" t="s">
        <v>28</v>
      </c>
      <c r="L50" s="101"/>
      <c r="M50" s="101"/>
    </row>
    <row r="51" spans="2:14" ht="19.5" customHeight="1" x14ac:dyDescent="0.15">
      <c r="B51" s="403" t="s">
        <v>209</v>
      </c>
      <c r="C51" s="404"/>
      <c r="D51" s="407" t="s">
        <v>210</v>
      </c>
      <c r="E51" s="133" t="s">
        <v>211</v>
      </c>
      <c r="F51" s="186"/>
      <c r="G51" s="186"/>
      <c r="H51" s="186"/>
      <c r="I51" s="133" t="s">
        <v>212</v>
      </c>
      <c r="J51" s="186"/>
      <c r="K51" s="186"/>
      <c r="L51" s="186"/>
      <c r="M51" s="134"/>
      <c r="N51" s="25"/>
    </row>
    <row r="52" spans="2:14" ht="19.5" customHeight="1" x14ac:dyDescent="0.15">
      <c r="B52" s="405"/>
      <c r="C52" s="406"/>
      <c r="D52" s="408"/>
      <c r="E52" s="131" t="s">
        <v>15</v>
      </c>
      <c r="F52" s="131" t="s">
        <v>17</v>
      </c>
      <c r="G52" s="131" t="s">
        <v>213</v>
      </c>
      <c r="H52" s="131" t="s">
        <v>214</v>
      </c>
      <c r="I52" s="131" t="s">
        <v>15</v>
      </c>
      <c r="J52" s="131" t="s">
        <v>445</v>
      </c>
      <c r="K52" s="131" t="s">
        <v>215</v>
      </c>
      <c r="L52" s="132" t="s">
        <v>216</v>
      </c>
      <c r="M52" s="135" t="s">
        <v>217</v>
      </c>
      <c r="N52" s="25"/>
    </row>
    <row r="53" spans="2:14" ht="19.5" customHeight="1" x14ac:dyDescent="0.15">
      <c r="B53" s="166" t="s">
        <v>15</v>
      </c>
      <c r="C53" s="16" t="s">
        <v>13</v>
      </c>
      <c r="D53" s="240">
        <v>31684.190000000322</v>
      </c>
      <c r="E53" s="240">
        <v>5071.9799999999868</v>
      </c>
      <c r="F53" s="240">
        <v>2160.9699999999984</v>
      </c>
      <c r="G53" s="240">
        <v>2768.7399999999884</v>
      </c>
      <c r="H53" s="240">
        <v>142.27000000000001</v>
      </c>
      <c r="I53" s="240">
        <v>26612.210000000334</v>
      </c>
      <c r="J53" s="240">
        <v>614.88999999999987</v>
      </c>
      <c r="K53" s="240">
        <v>2060.5499999999956</v>
      </c>
      <c r="L53" s="240">
        <v>2111.9399999999991</v>
      </c>
      <c r="M53" s="264">
        <v>21824.83000000034</v>
      </c>
      <c r="N53" s="25"/>
    </row>
    <row r="54" spans="2:14" ht="19.5" customHeight="1" x14ac:dyDescent="0.15">
      <c r="B54" s="167"/>
      <c r="C54" s="16" t="s">
        <v>14</v>
      </c>
      <c r="D54" s="240">
        <v>7214.0799999999754</v>
      </c>
      <c r="E54" s="240">
        <v>1187.0639999999983</v>
      </c>
      <c r="F54" s="240">
        <v>547.01599999999962</v>
      </c>
      <c r="G54" s="240">
        <v>613.68099999999856</v>
      </c>
      <c r="H54" s="240">
        <v>26.367000000000008</v>
      </c>
      <c r="I54" s="240">
        <v>6027.0159999999769</v>
      </c>
      <c r="J54" s="240">
        <v>138.60600000000002</v>
      </c>
      <c r="K54" s="240">
        <v>417.99499999999961</v>
      </c>
      <c r="L54" s="240">
        <v>426.79299999999984</v>
      </c>
      <c r="M54" s="264">
        <v>5043.6219999999776</v>
      </c>
      <c r="N54" s="25"/>
    </row>
    <row r="55" spans="2:14" ht="19.5" customHeight="1" x14ac:dyDescent="0.15">
      <c r="B55" s="166" t="s">
        <v>172</v>
      </c>
      <c r="C55" s="16" t="s">
        <v>13</v>
      </c>
      <c r="D55" s="240">
        <v>15003.180000000149</v>
      </c>
      <c r="E55" s="240">
        <v>3228.869999999989</v>
      </c>
      <c r="F55" s="240">
        <v>1057.8000000000002</v>
      </c>
      <c r="G55" s="240">
        <v>2171.0699999999888</v>
      </c>
      <c r="H55" s="240">
        <v>0</v>
      </c>
      <c r="I55" s="240">
        <v>11774.31000000016</v>
      </c>
      <c r="J55" s="240">
        <v>278.90000000000003</v>
      </c>
      <c r="K55" s="240">
        <v>1460.1799999999951</v>
      </c>
      <c r="L55" s="240">
        <v>865.08999999999958</v>
      </c>
      <c r="M55" s="264">
        <v>9170.1400000001649</v>
      </c>
      <c r="N55" s="25"/>
    </row>
    <row r="56" spans="2:14" ht="19.5" customHeight="1" x14ac:dyDescent="0.15">
      <c r="B56" s="167"/>
      <c r="C56" s="16" t="s">
        <v>14</v>
      </c>
      <c r="D56" s="240">
        <v>3469.2579999999925</v>
      </c>
      <c r="E56" s="240">
        <v>795.37099999999828</v>
      </c>
      <c r="F56" s="240">
        <v>289.61599999999981</v>
      </c>
      <c r="G56" s="240">
        <v>505.75499999999852</v>
      </c>
      <c r="H56" s="240">
        <v>0</v>
      </c>
      <c r="I56" s="240">
        <v>2673.8869999999943</v>
      </c>
      <c r="J56" s="240">
        <v>54.213000000000022</v>
      </c>
      <c r="K56" s="240">
        <v>294.59999999999945</v>
      </c>
      <c r="L56" s="240">
        <v>197.02999999999997</v>
      </c>
      <c r="M56" s="264">
        <v>2128.0439999999949</v>
      </c>
      <c r="N56" s="25"/>
    </row>
    <row r="57" spans="2:14" ht="19.5" customHeight="1" x14ac:dyDescent="0.15">
      <c r="B57" s="166" t="s">
        <v>173</v>
      </c>
      <c r="C57" s="16" t="s">
        <v>13</v>
      </c>
      <c r="D57" s="240">
        <v>592.51</v>
      </c>
      <c r="E57" s="240">
        <v>199.54000000000002</v>
      </c>
      <c r="F57" s="240">
        <v>28.619999999999997</v>
      </c>
      <c r="G57" s="240">
        <v>170.92000000000002</v>
      </c>
      <c r="H57" s="240">
        <v>0</v>
      </c>
      <c r="I57" s="240">
        <v>392.96999999999997</v>
      </c>
      <c r="J57" s="240">
        <v>0</v>
      </c>
      <c r="K57" s="240">
        <v>11.34</v>
      </c>
      <c r="L57" s="240">
        <v>12.34</v>
      </c>
      <c r="M57" s="264">
        <v>369.28999999999996</v>
      </c>
      <c r="N57" s="25"/>
    </row>
    <row r="58" spans="2:14" ht="19.5" customHeight="1" x14ac:dyDescent="0.15">
      <c r="B58" s="167"/>
      <c r="C58" s="16" t="s">
        <v>14</v>
      </c>
      <c r="D58" s="240">
        <v>116.09600000000026</v>
      </c>
      <c r="E58" s="240">
        <v>41.64700000000002</v>
      </c>
      <c r="F58" s="240">
        <v>7.447000000000001</v>
      </c>
      <c r="G58" s="240">
        <v>34.200000000000017</v>
      </c>
      <c r="H58" s="240">
        <v>0</v>
      </c>
      <c r="I58" s="240">
        <v>74.44900000000024</v>
      </c>
      <c r="J58" s="240">
        <v>0</v>
      </c>
      <c r="K58" s="240">
        <v>2.09</v>
      </c>
      <c r="L58" s="240">
        <v>1.8109999999999997</v>
      </c>
      <c r="M58" s="264">
        <v>70.548000000000243</v>
      </c>
      <c r="N58" s="25"/>
    </row>
    <row r="59" spans="2:14" ht="19.5" customHeight="1" x14ac:dyDescent="0.15">
      <c r="B59" s="166" t="s">
        <v>174</v>
      </c>
      <c r="C59" s="16" t="s">
        <v>13</v>
      </c>
      <c r="D59" s="240">
        <v>13927.330000000187</v>
      </c>
      <c r="E59" s="240">
        <v>1264.6199999999983</v>
      </c>
      <c r="F59" s="240">
        <v>968.91999999999837</v>
      </c>
      <c r="G59" s="240">
        <v>295.69999999999993</v>
      </c>
      <c r="H59" s="240">
        <v>0</v>
      </c>
      <c r="I59" s="240">
        <v>12662.710000000188</v>
      </c>
      <c r="J59" s="240">
        <v>335.98999999999984</v>
      </c>
      <c r="K59" s="240">
        <v>571.0900000000006</v>
      </c>
      <c r="L59" s="240">
        <v>1075.0999999999997</v>
      </c>
      <c r="M59" s="264">
        <v>10680.530000000188</v>
      </c>
      <c r="N59" s="25"/>
    </row>
    <row r="60" spans="2:14" ht="19.5" customHeight="1" x14ac:dyDescent="0.15">
      <c r="B60" s="167"/>
      <c r="C60" s="16" t="s">
        <v>14</v>
      </c>
      <c r="D60" s="240">
        <v>3093.4759999999833</v>
      </c>
      <c r="E60" s="240">
        <v>274.95099999999979</v>
      </c>
      <c r="F60" s="240">
        <v>225.93699999999981</v>
      </c>
      <c r="G60" s="240">
        <v>49.013999999999982</v>
      </c>
      <c r="H60" s="240">
        <v>0</v>
      </c>
      <c r="I60" s="240">
        <v>2818.5249999999837</v>
      </c>
      <c r="J60" s="240">
        <v>84.393000000000001</v>
      </c>
      <c r="K60" s="240">
        <v>117.04200000000013</v>
      </c>
      <c r="L60" s="240">
        <v>199.65199999999987</v>
      </c>
      <c r="M60" s="264">
        <v>2417.4379999999837</v>
      </c>
      <c r="N60" s="25"/>
    </row>
    <row r="61" spans="2:14" ht="19.5" customHeight="1" x14ac:dyDescent="0.15">
      <c r="B61" s="166" t="s">
        <v>175</v>
      </c>
      <c r="C61" s="16" t="s">
        <v>13</v>
      </c>
      <c r="D61" s="240">
        <v>1330.7999999999947</v>
      </c>
      <c r="E61" s="240">
        <v>325.50000000000006</v>
      </c>
      <c r="F61" s="240">
        <v>81.88000000000001</v>
      </c>
      <c r="G61" s="240">
        <v>101.35000000000004</v>
      </c>
      <c r="H61" s="240">
        <v>142.27000000000001</v>
      </c>
      <c r="I61" s="240">
        <v>1005.2999999999947</v>
      </c>
      <c r="J61" s="240">
        <v>0</v>
      </c>
      <c r="K61" s="240">
        <v>3.63</v>
      </c>
      <c r="L61" s="240">
        <v>106.75000000000004</v>
      </c>
      <c r="M61" s="264">
        <v>894.91999999999473</v>
      </c>
      <c r="N61" s="25"/>
    </row>
    <row r="62" spans="2:14" ht="19.5" customHeight="1" x14ac:dyDescent="0.15">
      <c r="B62" s="167"/>
      <c r="C62" s="16" t="s">
        <v>14</v>
      </c>
      <c r="D62" s="240">
        <v>328.97399999999828</v>
      </c>
      <c r="E62" s="240">
        <v>65.187000000000012</v>
      </c>
      <c r="F62" s="240">
        <v>19.977000000000004</v>
      </c>
      <c r="G62" s="240">
        <v>18.843000000000007</v>
      </c>
      <c r="H62" s="240">
        <v>26.367000000000008</v>
      </c>
      <c r="I62" s="240">
        <v>263.78699999999827</v>
      </c>
      <c r="J62" s="240">
        <v>0</v>
      </c>
      <c r="K62" s="240">
        <v>0.96600000000000008</v>
      </c>
      <c r="L62" s="240">
        <v>18.512000000000004</v>
      </c>
      <c r="M62" s="264">
        <v>244.30899999999826</v>
      </c>
      <c r="N62" s="25"/>
    </row>
    <row r="63" spans="2:14" ht="19.5" customHeight="1" x14ac:dyDescent="0.15">
      <c r="B63" s="265" t="s">
        <v>176</v>
      </c>
      <c r="C63" s="16" t="s">
        <v>13</v>
      </c>
      <c r="D63" s="240">
        <v>830.369999999995</v>
      </c>
      <c r="E63" s="240">
        <v>53.45</v>
      </c>
      <c r="F63" s="240">
        <v>23.749999999999996</v>
      </c>
      <c r="G63" s="240">
        <v>29.700000000000006</v>
      </c>
      <c r="H63" s="240">
        <v>0</v>
      </c>
      <c r="I63" s="240">
        <v>776.91999999999496</v>
      </c>
      <c r="J63" s="240">
        <v>0</v>
      </c>
      <c r="K63" s="240">
        <v>14.31</v>
      </c>
      <c r="L63" s="240">
        <v>52.66</v>
      </c>
      <c r="M63" s="264">
        <v>709.94999999999493</v>
      </c>
      <c r="N63" s="25"/>
    </row>
    <row r="64" spans="2:14" ht="19.5" customHeight="1" thickBot="1" x14ac:dyDescent="0.2">
      <c r="B64" s="47"/>
      <c r="C64" s="35" t="s">
        <v>14</v>
      </c>
      <c r="D64" s="263">
        <v>206.27600000000044</v>
      </c>
      <c r="E64" s="250">
        <v>9.9079999999999977</v>
      </c>
      <c r="F64" s="250">
        <v>4.0389999999999997</v>
      </c>
      <c r="G64" s="250">
        <v>5.8689999999999989</v>
      </c>
      <c r="H64" s="250">
        <v>0</v>
      </c>
      <c r="I64" s="250">
        <v>196.36800000000045</v>
      </c>
      <c r="J64" s="250">
        <v>0</v>
      </c>
      <c r="K64" s="250">
        <v>3.2969999999999997</v>
      </c>
      <c r="L64" s="250">
        <v>9.7879999999999967</v>
      </c>
      <c r="M64" s="262">
        <v>183.28300000000044</v>
      </c>
      <c r="N64" s="25"/>
    </row>
    <row r="65" spans="2:14" ht="18.75" customHeight="1" x14ac:dyDescent="0.15">
      <c r="B65" s="301" t="s">
        <v>327</v>
      </c>
      <c r="C65" s="25" t="s">
        <v>328</v>
      </c>
      <c r="D65" s="25"/>
      <c r="E65" s="93"/>
      <c r="F65" s="93"/>
      <c r="G65" s="93"/>
      <c r="H65" s="93"/>
      <c r="I65" s="93"/>
      <c r="J65" s="93"/>
      <c r="K65" s="94"/>
      <c r="L65" s="94"/>
      <c r="M65" s="94"/>
      <c r="N65" s="25"/>
    </row>
    <row r="67" spans="2:14" s="33" customFormat="1" ht="18.75" customHeight="1" x14ac:dyDescent="0.15">
      <c r="B67" s="33" t="s">
        <v>555</v>
      </c>
      <c r="E67" s="88"/>
      <c r="F67" s="88"/>
      <c r="G67" s="88"/>
      <c r="H67" s="88"/>
      <c r="I67" s="88"/>
      <c r="J67" s="88"/>
      <c r="K67" s="88"/>
      <c r="L67" s="88"/>
      <c r="M67" s="88"/>
    </row>
    <row r="68" spans="2:14" ht="18.75" customHeight="1" thickBot="1" x14ac:dyDescent="0.2">
      <c r="C68" s="2"/>
      <c r="D68" s="2"/>
      <c r="E68" s="101"/>
      <c r="F68" s="101"/>
      <c r="G68" s="101"/>
      <c r="H68" s="101"/>
      <c r="I68" s="101"/>
      <c r="J68" s="101"/>
      <c r="K68" s="101" t="s">
        <v>28</v>
      </c>
      <c r="L68" s="101"/>
      <c r="M68" s="101"/>
    </row>
    <row r="69" spans="2:14" ht="19.5" customHeight="1" x14ac:dyDescent="0.15">
      <c r="B69" s="403" t="s">
        <v>209</v>
      </c>
      <c r="C69" s="404"/>
      <c r="D69" s="407" t="s">
        <v>210</v>
      </c>
      <c r="E69" s="133" t="s">
        <v>211</v>
      </c>
      <c r="F69" s="186"/>
      <c r="G69" s="186"/>
      <c r="H69" s="186"/>
      <c r="I69" s="133" t="s">
        <v>212</v>
      </c>
      <c r="J69" s="186"/>
      <c r="K69" s="186"/>
      <c r="L69" s="186"/>
      <c r="M69" s="134"/>
      <c r="N69" s="25"/>
    </row>
    <row r="70" spans="2:14" ht="19.5" customHeight="1" x14ac:dyDescent="0.15">
      <c r="B70" s="405"/>
      <c r="C70" s="406"/>
      <c r="D70" s="408"/>
      <c r="E70" s="131" t="s">
        <v>15</v>
      </c>
      <c r="F70" s="131" t="s">
        <v>17</v>
      </c>
      <c r="G70" s="131" t="s">
        <v>213</v>
      </c>
      <c r="H70" s="131" t="s">
        <v>214</v>
      </c>
      <c r="I70" s="131" t="s">
        <v>15</v>
      </c>
      <c r="J70" s="131" t="s">
        <v>445</v>
      </c>
      <c r="K70" s="131" t="s">
        <v>215</v>
      </c>
      <c r="L70" s="132" t="s">
        <v>216</v>
      </c>
      <c r="M70" s="135" t="s">
        <v>217</v>
      </c>
      <c r="N70" s="25"/>
    </row>
    <row r="71" spans="2:14" ht="19.5" customHeight="1" x14ac:dyDescent="0.15">
      <c r="B71" s="166" t="s">
        <v>15</v>
      </c>
      <c r="C71" s="16" t="s">
        <v>13</v>
      </c>
      <c r="D71" s="240">
        <v>43970.310000000303</v>
      </c>
      <c r="E71" s="240">
        <v>8255.4300000000039</v>
      </c>
      <c r="F71" s="240">
        <v>2136.5299999999993</v>
      </c>
      <c r="G71" s="240">
        <v>2045.9399999999935</v>
      </c>
      <c r="H71" s="240">
        <v>4072.96000000001</v>
      </c>
      <c r="I71" s="240">
        <v>35714.880000000296</v>
      </c>
      <c r="J71" s="240">
        <v>2681.4700000000003</v>
      </c>
      <c r="K71" s="240">
        <v>3518.8299999999927</v>
      </c>
      <c r="L71" s="240">
        <v>2934.4299999999935</v>
      </c>
      <c r="M71" s="264">
        <v>26580.150000000307</v>
      </c>
      <c r="N71" s="25"/>
    </row>
    <row r="72" spans="2:14" ht="19.5" customHeight="1" x14ac:dyDescent="0.15">
      <c r="B72" s="167"/>
      <c r="C72" s="16" t="s">
        <v>14</v>
      </c>
      <c r="D72" s="240">
        <v>9490.2660000000105</v>
      </c>
      <c r="E72" s="240">
        <v>1771.3719999999976</v>
      </c>
      <c r="F72" s="240">
        <v>506.44199999999995</v>
      </c>
      <c r="G72" s="240">
        <v>458.48499999999945</v>
      </c>
      <c r="H72" s="240">
        <v>806.44499999999812</v>
      </c>
      <c r="I72" s="240">
        <v>7718.8940000000121</v>
      </c>
      <c r="J72" s="240">
        <v>784.37100000000021</v>
      </c>
      <c r="K72" s="240">
        <v>720.32799999999952</v>
      </c>
      <c r="L72" s="240">
        <v>514.33299999999895</v>
      </c>
      <c r="M72" s="264">
        <v>5699.8620000000137</v>
      </c>
      <c r="N72" s="25"/>
    </row>
    <row r="73" spans="2:14" ht="19.5" customHeight="1" x14ac:dyDescent="0.15">
      <c r="B73" s="166" t="s">
        <v>43</v>
      </c>
      <c r="C73" s="16" t="s">
        <v>13</v>
      </c>
      <c r="D73" s="240">
        <v>26384.400000000216</v>
      </c>
      <c r="E73" s="240">
        <v>5293.2200000000039</v>
      </c>
      <c r="F73" s="240">
        <v>666.41999999999985</v>
      </c>
      <c r="G73" s="240">
        <v>1407.4099999999933</v>
      </c>
      <c r="H73" s="240">
        <v>3219.3900000000108</v>
      </c>
      <c r="I73" s="240">
        <v>21091.180000000211</v>
      </c>
      <c r="J73" s="240">
        <v>1745.8700000000001</v>
      </c>
      <c r="K73" s="240">
        <v>1055.3099999999965</v>
      </c>
      <c r="L73" s="240">
        <v>920.63999999999987</v>
      </c>
      <c r="M73" s="264">
        <v>17369.360000000215</v>
      </c>
      <c r="N73" s="25"/>
    </row>
    <row r="74" spans="2:14" ht="19.5" customHeight="1" x14ac:dyDescent="0.15">
      <c r="B74" s="167"/>
      <c r="C74" s="16" t="s">
        <v>14</v>
      </c>
      <c r="D74" s="240">
        <v>5620.0510000000331</v>
      </c>
      <c r="E74" s="240">
        <v>1065.1739999999982</v>
      </c>
      <c r="F74" s="240">
        <v>147.88700000000017</v>
      </c>
      <c r="G74" s="240">
        <v>326.04699999999946</v>
      </c>
      <c r="H74" s="240">
        <v>591.23999999999853</v>
      </c>
      <c r="I74" s="240">
        <v>4554.877000000035</v>
      </c>
      <c r="J74" s="240">
        <v>558.60800000000029</v>
      </c>
      <c r="K74" s="240">
        <v>184.93300000000016</v>
      </c>
      <c r="L74" s="240">
        <v>137.03199999999998</v>
      </c>
      <c r="M74" s="264">
        <v>3674.3040000000346</v>
      </c>
      <c r="N74" s="25"/>
    </row>
    <row r="75" spans="2:14" ht="19.5" customHeight="1" x14ac:dyDescent="0.15">
      <c r="B75" s="166" t="s">
        <v>44</v>
      </c>
      <c r="C75" s="16" t="s">
        <v>13</v>
      </c>
      <c r="D75" s="240">
        <v>12592.540000000154</v>
      </c>
      <c r="E75" s="240">
        <v>1625.5699999999995</v>
      </c>
      <c r="F75" s="240">
        <v>1411.3199999999995</v>
      </c>
      <c r="G75" s="240">
        <v>137.56</v>
      </c>
      <c r="H75" s="240">
        <v>76.690000000000012</v>
      </c>
      <c r="I75" s="240">
        <v>10966.970000000154</v>
      </c>
      <c r="J75" s="240">
        <v>693.6</v>
      </c>
      <c r="K75" s="240">
        <v>2387.1599999999967</v>
      </c>
      <c r="L75" s="240">
        <v>1901.0599999999934</v>
      </c>
      <c r="M75" s="264">
        <v>5985.1500000001633</v>
      </c>
      <c r="N75" s="25"/>
    </row>
    <row r="76" spans="2:14" ht="19.5" customHeight="1" x14ac:dyDescent="0.15">
      <c r="B76" s="167"/>
      <c r="C76" s="16" t="s">
        <v>14</v>
      </c>
      <c r="D76" s="240">
        <v>2589.0749999999839</v>
      </c>
      <c r="E76" s="240">
        <v>395.59099999999978</v>
      </c>
      <c r="F76" s="240">
        <v>344.04099999999977</v>
      </c>
      <c r="G76" s="240">
        <v>31.079000000000004</v>
      </c>
      <c r="H76" s="240">
        <v>20.471</v>
      </c>
      <c r="I76" s="240">
        <v>2193.483999999984</v>
      </c>
      <c r="J76" s="240">
        <v>164.52099999999996</v>
      </c>
      <c r="K76" s="240">
        <v>516.09899999999936</v>
      </c>
      <c r="L76" s="240">
        <v>351.69999999999897</v>
      </c>
      <c r="M76" s="264">
        <v>1161.1639999999857</v>
      </c>
      <c r="N76" s="25"/>
    </row>
    <row r="77" spans="2:14" ht="19.5" customHeight="1" x14ac:dyDescent="0.15">
      <c r="B77" s="166" t="s">
        <v>45</v>
      </c>
      <c r="C77" s="16" t="s">
        <v>13</v>
      </c>
      <c r="D77" s="240">
        <v>1570.8899999999892</v>
      </c>
      <c r="E77" s="240">
        <v>430.02000000000004</v>
      </c>
      <c r="F77" s="240">
        <v>37.859999999999978</v>
      </c>
      <c r="G77" s="240">
        <v>392.16000000000008</v>
      </c>
      <c r="H77" s="240">
        <v>0</v>
      </c>
      <c r="I77" s="240">
        <v>1140.8699999999892</v>
      </c>
      <c r="J77" s="240">
        <v>31.130000000000003</v>
      </c>
      <c r="K77" s="240">
        <v>16.720000000000002</v>
      </c>
      <c r="L77" s="240">
        <v>12.5</v>
      </c>
      <c r="M77" s="264">
        <v>1080.5199999999893</v>
      </c>
      <c r="N77" s="25"/>
    </row>
    <row r="78" spans="2:14" ht="19.5" customHeight="1" x14ac:dyDescent="0.15">
      <c r="B78" s="167"/>
      <c r="C78" s="16" t="s">
        <v>14</v>
      </c>
      <c r="D78" s="240">
        <v>350.64699999999891</v>
      </c>
      <c r="E78" s="240">
        <v>78.387999999999963</v>
      </c>
      <c r="F78" s="240">
        <v>9.2769999999999975</v>
      </c>
      <c r="G78" s="240">
        <v>69.110999999999962</v>
      </c>
      <c r="H78" s="240">
        <v>0</v>
      </c>
      <c r="I78" s="240">
        <v>272.25899999999893</v>
      </c>
      <c r="J78" s="240">
        <v>2.1269999999999998</v>
      </c>
      <c r="K78" s="240">
        <v>2.089</v>
      </c>
      <c r="L78" s="240">
        <v>3.9049999999999998</v>
      </c>
      <c r="M78" s="264">
        <v>264.13799999999895</v>
      </c>
      <c r="N78" s="25"/>
    </row>
    <row r="79" spans="2:14" ht="19.5" customHeight="1" x14ac:dyDescent="0.15">
      <c r="B79" s="166" t="s">
        <v>46</v>
      </c>
      <c r="C79" s="16" t="s">
        <v>13</v>
      </c>
      <c r="D79" s="240">
        <v>1059.2699999999973</v>
      </c>
      <c r="E79" s="240">
        <v>85.289999999999964</v>
      </c>
      <c r="F79" s="240">
        <v>7.5799999999999992</v>
      </c>
      <c r="G79" s="240">
        <v>6.1799999999999979</v>
      </c>
      <c r="H79" s="240">
        <v>71.529999999999973</v>
      </c>
      <c r="I79" s="240">
        <v>973.97999999999729</v>
      </c>
      <c r="J79" s="240">
        <v>0</v>
      </c>
      <c r="K79" s="240">
        <v>27.500000000000004</v>
      </c>
      <c r="L79" s="240">
        <v>42.49000000000003</v>
      </c>
      <c r="M79" s="264">
        <v>903.98999999999728</v>
      </c>
      <c r="N79" s="25"/>
    </row>
    <row r="80" spans="2:14" ht="19.5" customHeight="1" x14ac:dyDescent="0.15">
      <c r="B80" s="167"/>
      <c r="C80" s="16" t="s">
        <v>14</v>
      </c>
      <c r="D80" s="240">
        <v>274.78999999999996</v>
      </c>
      <c r="E80" s="240">
        <v>21.218999999999994</v>
      </c>
      <c r="F80" s="240">
        <v>1.7249999999999996</v>
      </c>
      <c r="G80" s="240">
        <v>1.0829999999999995</v>
      </c>
      <c r="H80" s="240">
        <v>18.410999999999994</v>
      </c>
      <c r="I80" s="240">
        <v>253.571</v>
      </c>
      <c r="J80" s="240">
        <v>0</v>
      </c>
      <c r="K80" s="240">
        <v>8.2309999999999963</v>
      </c>
      <c r="L80" s="240">
        <v>9.365000000000002</v>
      </c>
      <c r="M80" s="264">
        <v>235.97499999999999</v>
      </c>
      <c r="N80" s="25"/>
    </row>
    <row r="81" spans="2:14" ht="19.5" customHeight="1" x14ac:dyDescent="0.15">
      <c r="B81" s="265" t="s">
        <v>479</v>
      </c>
      <c r="C81" s="16" t="s">
        <v>13</v>
      </c>
      <c r="D81" s="240">
        <v>2363.2099999999396</v>
      </c>
      <c r="E81" s="240">
        <v>821.32999999999947</v>
      </c>
      <c r="F81" s="240">
        <v>13.349999999999994</v>
      </c>
      <c r="G81" s="240">
        <v>102.63000000000012</v>
      </c>
      <c r="H81" s="240">
        <v>705.34999999999934</v>
      </c>
      <c r="I81" s="240">
        <v>1541.8799999999401</v>
      </c>
      <c r="J81" s="240">
        <v>210.86999999999998</v>
      </c>
      <c r="K81" s="240">
        <v>32.140000000000008</v>
      </c>
      <c r="L81" s="240">
        <v>57.739999999999974</v>
      </c>
      <c r="M81" s="264">
        <v>1241.1299999999401</v>
      </c>
      <c r="N81" s="25"/>
    </row>
    <row r="82" spans="2:14" ht="19.5" customHeight="1" thickBot="1" x14ac:dyDescent="0.2">
      <c r="B82" s="47"/>
      <c r="C82" s="35" t="s">
        <v>14</v>
      </c>
      <c r="D82" s="263">
        <v>655.70299999999315</v>
      </c>
      <c r="E82" s="250">
        <v>210.99999999999969</v>
      </c>
      <c r="F82" s="250">
        <v>3.512</v>
      </c>
      <c r="G82" s="250">
        <v>31.165000000000017</v>
      </c>
      <c r="H82" s="250">
        <v>176.32299999999967</v>
      </c>
      <c r="I82" s="250">
        <v>444.70299999999344</v>
      </c>
      <c r="J82" s="250">
        <v>59.114999999999995</v>
      </c>
      <c r="K82" s="250">
        <v>8.9759999999999955</v>
      </c>
      <c r="L82" s="250">
        <v>12.330999999999985</v>
      </c>
      <c r="M82" s="262">
        <v>364.28099999999347</v>
      </c>
      <c r="N82" s="25"/>
    </row>
    <row r="83" spans="2:14" ht="18.75" customHeight="1" x14ac:dyDescent="0.15">
      <c r="B83" s="301" t="s">
        <v>327</v>
      </c>
      <c r="C83" s="25" t="s">
        <v>328</v>
      </c>
      <c r="D83" s="25"/>
      <c r="E83" s="93"/>
      <c r="F83" s="93"/>
      <c r="G83" s="93"/>
      <c r="H83" s="93"/>
      <c r="I83" s="93"/>
      <c r="J83" s="93"/>
      <c r="K83" s="94"/>
      <c r="L83" s="94"/>
      <c r="M83" s="94"/>
      <c r="N83" s="25"/>
    </row>
    <row r="85" spans="2:14" s="33" customFormat="1" ht="18.75" customHeight="1" x14ac:dyDescent="0.15">
      <c r="B85" s="33" t="s">
        <v>554</v>
      </c>
      <c r="E85" s="88"/>
      <c r="F85" s="88"/>
      <c r="G85" s="88"/>
      <c r="H85" s="88"/>
      <c r="I85" s="88"/>
      <c r="J85" s="88"/>
      <c r="K85" s="88"/>
      <c r="L85" s="88"/>
      <c r="M85" s="88"/>
    </row>
    <row r="86" spans="2:14" ht="18.75" customHeight="1" thickBot="1" x14ac:dyDescent="0.2">
      <c r="C86" s="2"/>
      <c r="D86" s="2"/>
      <c r="E86" s="101"/>
      <c r="F86" s="101"/>
      <c r="G86" s="101"/>
      <c r="H86" s="101"/>
      <c r="I86" s="101"/>
      <c r="J86" s="101"/>
      <c r="K86" s="101" t="s">
        <v>28</v>
      </c>
      <c r="L86" s="101"/>
      <c r="M86" s="101"/>
    </row>
    <row r="87" spans="2:14" ht="19.5" customHeight="1" x14ac:dyDescent="0.15">
      <c r="B87" s="403" t="s">
        <v>209</v>
      </c>
      <c r="C87" s="404"/>
      <c r="D87" s="407" t="s">
        <v>210</v>
      </c>
      <c r="E87" s="133" t="s">
        <v>211</v>
      </c>
      <c r="F87" s="186"/>
      <c r="G87" s="186"/>
      <c r="H87" s="186"/>
      <c r="I87" s="133" t="s">
        <v>212</v>
      </c>
      <c r="J87" s="186"/>
      <c r="K87" s="186"/>
      <c r="L87" s="186"/>
      <c r="M87" s="134"/>
      <c r="N87" s="25"/>
    </row>
    <row r="88" spans="2:14" ht="19.5" customHeight="1" x14ac:dyDescent="0.15">
      <c r="B88" s="405"/>
      <c r="C88" s="406"/>
      <c r="D88" s="408"/>
      <c r="E88" s="131" t="s">
        <v>15</v>
      </c>
      <c r="F88" s="131" t="s">
        <v>17</v>
      </c>
      <c r="G88" s="131" t="s">
        <v>213</v>
      </c>
      <c r="H88" s="131" t="s">
        <v>214</v>
      </c>
      <c r="I88" s="131" t="s">
        <v>15</v>
      </c>
      <c r="J88" s="131" t="s">
        <v>445</v>
      </c>
      <c r="K88" s="131" t="s">
        <v>215</v>
      </c>
      <c r="L88" s="132" t="s">
        <v>216</v>
      </c>
      <c r="M88" s="135" t="s">
        <v>217</v>
      </c>
      <c r="N88" s="25"/>
    </row>
    <row r="89" spans="2:14" ht="19.5" customHeight="1" x14ac:dyDescent="0.15">
      <c r="B89" s="166" t="s">
        <v>489</v>
      </c>
      <c r="C89" s="16" t="s">
        <v>13</v>
      </c>
      <c r="D89" s="240">
        <v>27389.370000000192</v>
      </c>
      <c r="E89" s="240">
        <v>5630.2900000000009</v>
      </c>
      <c r="F89" s="240">
        <v>967.19000000000051</v>
      </c>
      <c r="G89" s="240">
        <v>1900.8000000000006</v>
      </c>
      <c r="H89" s="240">
        <v>2762.3</v>
      </c>
      <c r="I89" s="240">
        <v>21759.080000000191</v>
      </c>
      <c r="J89" s="240">
        <v>1405.5499999999995</v>
      </c>
      <c r="K89" s="240">
        <v>1311.7199999999998</v>
      </c>
      <c r="L89" s="240">
        <v>1571.1799999999994</v>
      </c>
      <c r="M89" s="264">
        <v>17470.630000000194</v>
      </c>
      <c r="N89" s="25"/>
    </row>
    <row r="90" spans="2:14" ht="19.5" customHeight="1" x14ac:dyDescent="0.15">
      <c r="B90" s="167" t="s">
        <v>473</v>
      </c>
      <c r="C90" s="16" t="s">
        <v>14</v>
      </c>
      <c r="D90" s="240">
        <v>6570.4019999999855</v>
      </c>
      <c r="E90" s="240">
        <v>1428.5099999999998</v>
      </c>
      <c r="F90" s="240">
        <v>287.41599999999994</v>
      </c>
      <c r="G90" s="240">
        <v>470.31700000000006</v>
      </c>
      <c r="H90" s="240">
        <v>670.77699999999993</v>
      </c>
      <c r="I90" s="240">
        <v>5141.8919999999853</v>
      </c>
      <c r="J90" s="240">
        <v>407.24300000000011</v>
      </c>
      <c r="K90" s="240">
        <v>302.721</v>
      </c>
      <c r="L90" s="240">
        <v>326.76300000000003</v>
      </c>
      <c r="M90" s="264">
        <v>4105.1649999999845</v>
      </c>
      <c r="N90" s="25"/>
    </row>
    <row r="91" spans="2:14" ht="19.5" customHeight="1" x14ac:dyDescent="0.15">
      <c r="B91" s="166" t="s">
        <v>48</v>
      </c>
      <c r="C91" s="16" t="s">
        <v>13</v>
      </c>
      <c r="D91" s="240">
        <v>8554.8400000001602</v>
      </c>
      <c r="E91" s="240">
        <v>1235.0500000000011</v>
      </c>
      <c r="F91" s="240">
        <v>490.1900000000004</v>
      </c>
      <c r="G91" s="240">
        <v>719.28000000000088</v>
      </c>
      <c r="H91" s="240">
        <v>25.580000000000005</v>
      </c>
      <c r="I91" s="240">
        <v>7319.7900000001591</v>
      </c>
      <c r="J91" s="240">
        <v>102.41999999999999</v>
      </c>
      <c r="K91" s="240">
        <v>270.91999999999973</v>
      </c>
      <c r="L91" s="240">
        <v>496.7399999999999</v>
      </c>
      <c r="M91" s="264">
        <v>6449.7100000001592</v>
      </c>
      <c r="N91" s="25"/>
    </row>
    <row r="92" spans="2:14" ht="19.5" customHeight="1" x14ac:dyDescent="0.15">
      <c r="B92" s="167"/>
      <c r="C92" s="16" t="s">
        <v>14</v>
      </c>
      <c r="D92" s="240">
        <v>1938.5990000000049</v>
      </c>
      <c r="E92" s="240">
        <v>312.59699999999998</v>
      </c>
      <c r="F92" s="240">
        <v>141.46099999999998</v>
      </c>
      <c r="G92" s="240">
        <v>163.91099999999994</v>
      </c>
      <c r="H92" s="240">
        <v>7.2249999999999988</v>
      </c>
      <c r="I92" s="240">
        <v>1626.002000000005</v>
      </c>
      <c r="J92" s="240">
        <v>26.733999999999995</v>
      </c>
      <c r="K92" s="240">
        <v>56.562000000000012</v>
      </c>
      <c r="L92" s="240">
        <v>116.37000000000002</v>
      </c>
      <c r="M92" s="264">
        <v>1426.336000000005</v>
      </c>
      <c r="N92" s="25"/>
    </row>
    <row r="93" spans="2:14" ht="19.5" customHeight="1" x14ac:dyDescent="0.15">
      <c r="B93" s="166" t="s">
        <v>49</v>
      </c>
      <c r="C93" s="16" t="s">
        <v>13</v>
      </c>
      <c r="D93" s="240">
        <v>5663.1400000000531</v>
      </c>
      <c r="E93" s="240">
        <v>939.36000000000047</v>
      </c>
      <c r="F93" s="240">
        <v>88.77000000000001</v>
      </c>
      <c r="G93" s="240">
        <v>378.78000000000026</v>
      </c>
      <c r="H93" s="240">
        <v>471.81000000000017</v>
      </c>
      <c r="I93" s="240">
        <v>4723.7800000000525</v>
      </c>
      <c r="J93" s="240">
        <v>404.92999999999995</v>
      </c>
      <c r="K93" s="240">
        <v>152.71999999999994</v>
      </c>
      <c r="L93" s="240">
        <v>425.49999999999972</v>
      </c>
      <c r="M93" s="264">
        <v>3740.6300000000529</v>
      </c>
      <c r="N93" s="25"/>
    </row>
    <row r="94" spans="2:14" ht="19.5" customHeight="1" x14ac:dyDescent="0.15">
      <c r="B94" s="167"/>
      <c r="C94" s="16" t="s">
        <v>14</v>
      </c>
      <c r="D94" s="240">
        <v>1264.8329999999892</v>
      </c>
      <c r="E94" s="240">
        <v>231.34400000000011</v>
      </c>
      <c r="F94" s="240">
        <v>25.20300000000001</v>
      </c>
      <c r="G94" s="240">
        <v>82.913000000000039</v>
      </c>
      <c r="H94" s="240">
        <v>123.22800000000007</v>
      </c>
      <c r="I94" s="240">
        <v>1033.4889999999891</v>
      </c>
      <c r="J94" s="240">
        <v>120.17100000000002</v>
      </c>
      <c r="K94" s="240">
        <v>27.220999999999997</v>
      </c>
      <c r="L94" s="240">
        <v>73.874000000000066</v>
      </c>
      <c r="M94" s="264">
        <v>812.22299999998893</v>
      </c>
      <c r="N94" s="25"/>
    </row>
    <row r="95" spans="2:14" ht="19.5" customHeight="1" x14ac:dyDescent="0.15">
      <c r="B95" s="166" t="s">
        <v>481</v>
      </c>
      <c r="C95" s="16" t="s">
        <v>13</v>
      </c>
      <c r="D95" s="240">
        <v>5675.9499999999971</v>
      </c>
      <c r="E95" s="240">
        <v>2283.2100000000005</v>
      </c>
      <c r="F95" s="240">
        <v>179.71000000000004</v>
      </c>
      <c r="G95" s="240">
        <v>521.3299999999997</v>
      </c>
      <c r="H95" s="240">
        <v>1582.1700000000008</v>
      </c>
      <c r="I95" s="240">
        <v>3392.7399999999961</v>
      </c>
      <c r="J95" s="240">
        <v>551.6899999999996</v>
      </c>
      <c r="K95" s="240">
        <v>234.24</v>
      </c>
      <c r="L95" s="240">
        <v>434.9500000000001</v>
      </c>
      <c r="M95" s="264">
        <v>2171.8599999999965</v>
      </c>
      <c r="N95" s="25"/>
    </row>
    <row r="96" spans="2:14" ht="19.5" customHeight="1" x14ac:dyDescent="0.15">
      <c r="B96" s="167"/>
      <c r="C96" s="16" t="s">
        <v>14</v>
      </c>
      <c r="D96" s="240">
        <v>1455.0999999999976</v>
      </c>
      <c r="E96" s="240">
        <v>572.79500000000007</v>
      </c>
      <c r="F96" s="240">
        <v>60.593999999999994</v>
      </c>
      <c r="G96" s="240">
        <v>148.36600000000001</v>
      </c>
      <c r="H96" s="240">
        <v>363.83500000000009</v>
      </c>
      <c r="I96" s="240">
        <v>882.30499999999756</v>
      </c>
      <c r="J96" s="240">
        <v>161.65400000000008</v>
      </c>
      <c r="K96" s="240">
        <v>56.580999999999996</v>
      </c>
      <c r="L96" s="240">
        <v>92.692999999999998</v>
      </c>
      <c r="M96" s="264">
        <v>571.37699999999745</v>
      </c>
      <c r="N96" s="25"/>
    </row>
    <row r="97" spans="2:14" ht="19.5" customHeight="1" x14ac:dyDescent="0.15">
      <c r="B97" s="166" t="s">
        <v>51</v>
      </c>
      <c r="C97" s="16" t="s">
        <v>13</v>
      </c>
      <c r="D97" s="240">
        <v>2245.2799999999884</v>
      </c>
      <c r="E97" s="240">
        <v>97.769999999999982</v>
      </c>
      <c r="F97" s="240">
        <v>22.959999999999997</v>
      </c>
      <c r="G97" s="240">
        <v>74.809999999999988</v>
      </c>
      <c r="H97" s="240">
        <v>0</v>
      </c>
      <c r="I97" s="240">
        <v>2147.5099999999884</v>
      </c>
      <c r="J97" s="240">
        <v>153.21999999999997</v>
      </c>
      <c r="K97" s="240">
        <v>118.02000000000002</v>
      </c>
      <c r="L97" s="240">
        <v>158.89999999999992</v>
      </c>
      <c r="M97" s="264">
        <v>1717.3699999999885</v>
      </c>
      <c r="N97" s="25"/>
    </row>
    <row r="98" spans="2:14" ht="19.5" customHeight="1" x14ac:dyDescent="0.15">
      <c r="B98" s="167"/>
      <c r="C98" s="16" t="s">
        <v>14</v>
      </c>
      <c r="D98" s="240">
        <v>458.55599999999811</v>
      </c>
      <c r="E98" s="240">
        <v>21.295999999999999</v>
      </c>
      <c r="F98" s="240">
        <v>7.0399999999999991</v>
      </c>
      <c r="G98" s="240">
        <v>14.256000000000002</v>
      </c>
      <c r="H98" s="240">
        <v>0</v>
      </c>
      <c r="I98" s="240">
        <v>437.25999999999812</v>
      </c>
      <c r="J98" s="240">
        <v>39.564</v>
      </c>
      <c r="K98" s="240">
        <v>11.752000000000001</v>
      </c>
      <c r="L98" s="240">
        <v>28.334999999999997</v>
      </c>
      <c r="M98" s="264">
        <v>357.6089999999981</v>
      </c>
      <c r="N98" s="25"/>
    </row>
    <row r="99" spans="2:14" ht="19.5" customHeight="1" x14ac:dyDescent="0.15">
      <c r="B99" s="265" t="s">
        <v>50</v>
      </c>
      <c r="C99" s="16" t="s">
        <v>13</v>
      </c>
      <c r="D99" s="240">
        <v>5250.1599999999962</v>
      </c>
      <c r="E99" s="240">
        <v>1074.8999999999992</v>
      </c>
      <c r="F99" s="240">
        <v>185.56000000000003</v>
      </c>
      <c r="G99" s="240">
        <v>206.60000000000002</v>
      </c>
      <c r="H99" s="240">
        <v>682.7399999999991</v>
      </c>
      <c r="I99" s="240">
        <v>4175.2599999999966</v>
      </c>
      <c r="J99" s="240">
        <v>193.28999999999996</v>
      </c>
      <c r="K99" s="240">
        <v>535.82000000000028</v>
      </c>
      <c r="L99" s="240">
        <v>55.089999999999989</v>
      </c>
      <c r="M99" s="264">
        <v>3391.0599999999963</v>
      </c>
      <c r="N99" s="25"/>
    </row>
    <row r="100" spans="2:14" ht="19.5" customHeight="1" thickBot="1" x14ac:dyDescent="0.2">
      <c r="B100" s="47"/>
      <c r="C100" s="35" t="s">
        <v>14</v>
      </c>
      <c r="D100" s="263">
        <v>1453.3139999999946</v>
      </c>
      <c r="E100" s="250">
        <v>290.47799999999984</v>
      </c>
      <c r="F100" s="250">
        <v>53.117999999999967</v>
      </c>
      <c r="G100" s="250">
        <v>60.871000000000024</v>
      </c>
      <c r="H100" s="250">
        <v>176.48899999999983</v>
      </c>
      <c r="I100" s="250">
        <v>1162.8359999999948</v>
      </c>
      <c r="J100" s="250">
        <v>59.120000000000005</v>
      </c>
      <c r="K100" s="250">
        <v>150.60500000000002</v>
      </c>
      <c r="L100" s="250">
        <v>15.490999999999996</v>
      </c>
      <c r="M100" s="262">
        <v>937.61999999999477</v>
      </c>
      <c r="N100" s="25"/>
    </row>
    <row r="101" spans="2:14" ht="18.75" customHeight="1" x14ac:dyDescent="0.15">
      <c r="B101" s="301" t="s">
        <v>327</v>
      </c>
      <c r="C101" s="25" t="s">
        <v>328</v>
      </c>
      <c r="D101" s="25"/>
      <c r="E101" s="93"/>
      <c r="F101" s="93"/>
      <c r="G101" s="93"/>
      <c r="H101" s="93"/>
      <c r="I101" s="93"/>
      <c r="J101" s="93"/>
      <c r="K101" s="94"/>
      <c r="L101" s="94"/>
      <c r="M101" s="94"/>
      <c r="N101" s="25"/>
    </row>
    <row r="103" spans="2:14" s="33" customFormat="1" ht="18.75" customHeight="1" x14ac:dyDescent="0.15">
      <c r="B103" s="33" t="s">
        <v>553</v>
      </c>
      <c r="E103" s="88"/>
      <c r="F103" s="88"/>
      <c r="G103" s="88"/>
      <c r="H103" s="88"/>
      <c r="I103" s="88"/>
      <c r="J103" s="88"/>
      <c r="K103" s="88"/>
      <c r="L103" s="88"/>
      <c r="M103" s="88"/>
    </row>
    <row r="104" spans="2:14" ht="18.75" customHeight="1" thickBot="1" x14ac:dyDescent="0.2">
      <c r="C104" s="2"/>
      <c r="D104" s="2"/>
      <c r="E104" s="101"/>
      <c r="F104" s="101"/>
      <c r="G104" s="101"/>
      <c r="H104" s="101"/>
      <c r="I104" s="101"/>
      <c r="J104" s="101"/>
      <c r="K104" s="101" t="s">
        <v>28</v>
      </c>
      <c r="L104" s="101"/>
      <c r="M104" s="101"/>
    </row>
    <row r="105" spans="2:14" ht="19.5" customHeight="1" x14ac:dyDescent="0.15">
      <c r="B105" s="403" t="s">
        <v>209</v>
      </c>
      <c r="C105" s="404"/>
      <c r="D105" s="407" t="s">
        <v>210</v>
      </c>
      <c r="E105" s="133" t="s">
        <v>211</v>
      </c>
      <c r="F105" s="186"/>
      <c r="G105" s="186"/>
      <c r="H105" s="186"/>
      <c r="I105" s="133" t="s">
        <v>212</v>
      </c>
      <c r="J105" s="186"/>
      <c r="K105" s="186"/>
      <c r="L105" s="186"/>
      <c r="M105" s="134"/>
      <c r="N105" s="25"/>
    </row>
    <row r="106" spans="2:14" ht="19.5" customHeight="1" x14ac:dyDescent="0.15">
      <c r="B106" s="405"/>
      <c r="C106" s="406"/>
      <c r="D106" s="408"/>
      <c r="E106" s="131" t="s">
        <v>15</v>
      </c>
      <c r="F106" s="131" t="s">
        <v>17</v>
      </c>
      <c r="G106" s="131" t="s">
        <v>213</v>
      </c>
      <c r="H106" s="131" t="s">
        <v>214</v>
      </c>
      <c r="I106" s="131" t="s">
        <v>15</v>
      </c>
      <c r="J106" s="131" t="s">
        <v>445</v>
      </c>
      <c r="K106" s="131" t="s">
        <v>215</v>
      </c>
      <c r="L106" s="132" t="s">
        <v>216</v>
      </c>
      <c r="M106" s="135" t="s">
        <v>217</v>
      </c>
      <c r="N106" s="25"/>
    </row>
    <row r="107" spans="2:14" ht="19.5" customHeight="1" x14ac:dyDescent="0.15">
      <c r="B107" s="166" t="s">
        <v>483</v>
      </c>
      <c r="C107" s="16" t="s">
        <v>13</v>
      </c>
      <c r="D107" s="240">
        <v>25853.510000000224</v>
      </c>
      <c r="E107" s="240">
        <v>6646.8499999999976</v>
      </c>
      <c r="F107" s="240">
        <v>3339.14</v>
      </c>
      <c r="G107" s="240">
        <v>1151.0899999999997</v>
      </c>
      <c r="H107" s="240">
        <v>2156.6199999999981</v>
      </c>
      <c r="I107" s="240">
        <v>19206.660000000225</v>
      </c>
      <c r="J107" s="240">
        <v>1008.7499999999999</v>
      </c>
      <c r="K107" s="240">
        <v>838.8499999999998</v>
      </c>
      <c r="L107" s="240">
        <v>1497.5499999999993</v>
      </c>
      <c r="M107" s="264">
        <v>15861.510000000228</v>
      </c>
      <c r="N107" s="25"/>
    </row>
    <row r="108" spans="2:14" ht="19.5" customHeight="1" x14ac:dyDescent="0.15">
      <c r="B108" s="167" t="s">
        <v>473</v>
      </c>
      <c r="C108" s="16" t="s">
        <v>14</v>
      </c>
      <c r="D108" s="240">
        <v>5847.7459999999692</v>
      </c>
      <c r="E108" s="240">
        <v>1534.6779999999999</v>
      </c>
      <c r="F108" s="240">
        <v>839.57300000000043</v>
      </c>
      <c r="G108" s="240">
        <v>256.35800000000012</v>
      </c>
      <c r="H108" s="240">
        <v>438.74699999999945</v>
      </c>
      <c r="I108" s="240">
        <v>4313.0679999999693</v>
      </c>
      <c r="J108" s="240">
        <v>285.29000000000002</v>
      </c>
      <c r="K108" s="240">
        <v>209.15200000000004</v>
      </c>
      <c r="L108" s="240">
        <v>310.47800000000018</v>
      </c>
      <c r="M108" s="264">
        <v>3508.1479999999688</v>
      </c>
      <c r="N108" s="25"/>
    </row>
    <row r="109" spans="2:14" ht="19.5" customHeight="1" x14ac:dyDescent="0.15">
      <c r="B109" s="166" t="s">
        <v>178</v>
      </c>
      <c r="C109" s="16" t="s">
        <v>13</v>
      </c>
      <c r="D109" s="240">
        <v>6001.0099999999857</v>
      </c>
      <c r="E109" s="240">
        <v>1888.8399999999979</v>
      </c>
      <c r="F109" s="240">
        <v>441.55999999999972</v>
      </c>
      <c r="G109" s="240">
        <v>400.37999999999982</v>
      </c>
      <c r="H109" s="240">
        <v>1046.8999999999983</v>
      </c>
      <c r="I109" s="240">
        <v>4112.1699999999873</v>
      </c>
      <c r="J109" s="240">
        <v>159.37999999999997</v>
      </c>
      <c r="K109" s="240">
        <v>210.65999999999994</v>
      </c>
      <c r="L109" s="240">
        <v>199.7999999999999</v>
      </c>
      <c r="M109" s="264">
        <v>3542.3299999999872</v>
      </c>
      <c r="N109" s="25"/>
    </row>
    <row r="110" spans="2:14" ht="19.5" customHeight="1" x14ac:dyDescent="0.15">
      <c r="B110" s="167"/>
      <c r="C110" s="16" t="s">
        <v>14</v>
      </c>
      <c r="D110" s="240">
        <v>1257.894999999995</v>
      </c>
      <c r="E110" s="240">
        <v>412.33599999999967</v>
      </c>
      <c r="F110" s="240">
        <v>111.6510000000001</v>
      </c>
      <c r="G110" s="240">
        <v>81.298000000000144</v>
      </c>
      <c r="H110" s="240">
        <v>219.38699999999946</v>
      </c>
      <c r="I110" s="240">
        <v>845.55899999999531</v>
      </c>
      <c r="J110" s="240">
        <v>40.152000000000008</v>
      </c>
      <c r="K110" s="240">
        <v>46.776000000000039</v>
      </c>
      <c r="L110" s="240">
        <v>45.856999999999992</v>
      </c>
      <c r="M110" s="264">
        <v>712.77399999999523</v>
      </c>
      <c r="N110" s="25"/>
    </row>
    <row r="111" spans="2:14" ht="19.5" customHeight="1" x14ac:dyDescent="0.15">
      <c r="B111" s="166" t="s">
        <v>410</v>
      </c>
      <c r="C111" s="16" t="s">
        <v>13</v>
      </c>
      <c r="D111" s="240">
        <v>2967.5500000000011</v>
      </c>
      <c r="E111" s="240">
        <v>1375.6599999999999</v>
      </c>
      <c r="F111" s="240">
        <v>892.77999999999952</v>
      </c>
      <c r="G111" s="240">
        <v>202.34000000000003</v>
      </c>
      <c r="H111" s="240">
        <v>280.5400000000003</v>
      </c>
      <c r="I111" s="240">
        <v>1591.8900000000012</v>
      </c>
      <c r="J111" s="240">
        <v>0</v>
      </c>
      <c r="K111" s="240">
        <v>65.67</v>
      </c>
      <c r="L111" s="240">
        <v>621.75000000000023</v>
      </c>
      <c r="M111" s="264">
        <v>904.47000000000094</v>
      </c>
      <c r="N111" s="25"/>
    </row>
    <row r="112" spans="2:14" ht="19.5" customHeight="1" x14ac:dyDescent="0.15">
      <c r="B112" s="167"/>
      <c r="C112" s="16" t="s">
        <v>14</v>
      </c>
      <c r="D112" s="240">
        <v>631.8189999999986</v>
      </c>
      <c r="E112" s="240">
        <v>295.15099999999995</v>
      </c>
      <c r="F112" s="240">
        <v>192.99999999999997</v>
      </c>
      <c r="G112" s="240">
        <v>42.836999999999961</v>
      </c>
      <c r="H112" s="240">
        <v>59.314</v>
      </c>
      <c r="I112" s="240">
        <v>336.66799999999864</v>
      </c>
      <c r="J112" s="240">
        <v>0</v>
      </c>
      <c r="K112" s="240">
        <v>14.261000000000001</v>
      </c>
      <c r="L112" s="240">
        <v>123.83300000000001</v>
      </c>
      <c r="M112" s="264">
        <v>198.57399999999859</v>
      </c>
      <c r="N112" s="25"/>
    </row>
    <row r="113" spans="2:14" ht="19.5" customHeight="1" x14ac:dyDescent="0.15">
      <c r="B113" s="166" t="s">
        <v>484</v>
      </c>
      <c r="C113" s="16" t="s">
        <v>13</v>
      </c>
      <c r="D113" s="240">
        <v>7825.6000000000677</v>
      </c>
      <c r="E113" s="240">
        <v>1865.7499999999986</v>
      </c>
      <c r="F113" s="240">
        <v>1226.099999999999</v>
      </c>
      <c r="G113" s="240">
        <v>131.08000000000001</v>
      </c>
      <c r="H113" s="240">
        <v>508.56999999999982</v>
      </c>
      <c r="I113" s="240">
        <v>5959.8500000000686</v>
      </c>
      <c r="J113" s="240">
        <v>734.3599999999999</v>
      </c>
      <c r="K113" s="240">
        <v>255.43000000000004</v>
      </c>
      <c r="L113" s="240">
        <v>99.119999999999976</v>
      </c>
      <c r="M113" s="264">
        <v>4870.9400000000687</v>
      </c>
      <c r="N113" s="25"/>
    </row>
    <row r="114" spans="2:14" ht="19.5" customHeight="1" x14ac:dyDescent="0.15">
      <c r="B114" s="167"/>
      <c r="C114" s="16" t="s">
        <v>14</v>
      </c>
      <c r="D114" s="240">
        <v>1830.7489999999964</v>
      </c>
      <c r="E114" s="240">
        <v>444.41100000000006</v>
      </c>
      <c r="F114" s="240">
        <v>318.33000000000004</v>
      </c>
      <c r="G114" s="240">
        <v>26.49</v>
      </c>
      <c r="H114" s="240">
        <v>99.591000000000022</v>
      </c>
      <c r="I114" s="240">
        <v>1386.3379999999963</v>
      </c>
      <c r="J114" s="240">
        <v>212.96600000000001</v>
      </c>
      <c r="K114" s="240">
        <v>78.634</v>
      </c>
      <c r="L114" s="240">
        <v>18.907</v>
      </c>
      <c r="M114" s="264">
        <v>1075.8309999999963</v>
      </c>
      <c r="N114" s="25"/>
    </row>
    <row r="115" spans="2:14" ht="19.5" customHeight="1" x14ac:dyDescent="0.15">
      <c r="B115" s="166" t="s">
        <v>179</v>
      </c>
      <c r="C115" s="16" t="s">
        <v>13</v>
      </c>
      <c r="D115" s="240">
        <v>7226.4800000002024</v>
      </c>
      <c r="E115" s="240">
        <v>1342.9700000000012</v>
      </c>
      <c r="F115" s="240">
        <v>768.61000000000161</v>
      </c>
      <c r="G115" s="240">
        <v>303.80999999999972</v>
      </c>
      <c r="H115" s="240">
        <v>270.54999999999984</v>
      </c>
      <c r="I115" s="240">
        <v>5883.5100000002012</v>
      </c>
      <c r="J115" s="240">
        <v>89.890000000000015</v>
      </c>
      <c r="K115" s="240">
        <v>189.68999999999988</v>
      </c>
      <c r="L115" s="240">
        <v>562.02999999999918</v>
      </c>
      <c r="M115" s="264">
        <v>5041.9000000002025</v>
      </c>
      <c r="N115" s="25"/>
    </row>
    <row r="116" spans="2:14" ht="19.5" customHeight="1" x14ac:dyDescent="0.15">
      <c r="B116" s="167"/>
      <c r="C116" s="16" t="s">
        <v>14</v>
      </c>
      <c r="D116" s="240">
        <v>1700.4949999999828</v>
      </c>
      <c r="E116" s="240">
        <v>332.37100000000038</v>
      </c>
      <c r="F116" s="240">
        <v>213.72800000000035</v>
      </c>
      <c r="G116" s="240">
        <v>71.314000000000036</v>
      </c>
      <c r="H116" s="240">
        <v>47.328999999999994</v>
      </c>
      <c r="I116" s="240">
        <v>1368.1239999999825</v>
      </c>
      <c r="J116" s="240">
        <v>26.186999999999998</v>
      </c>
      <c r="K116" s="240">
        <v>42.11699999999999</v>
      </c>
      <c r="L116" s="240">
        <v>118.93600000000018</v>
      </c>
      <c r="M116" s="264">
        <v>1180.8839999999823</v>
      </c>
      <c r="N116" s="25"/>
    </row>
    <row r="117" spans="2:14" ht="19.5" customHeight="1" x14ac:dyDescent="0.15">
      <c r="B117" s="166" t="s">
        <v>191</v>
      </c>
      <c r="C117" s="16" t="s">
        <v>13</v>
      </c>
      <c r="D117" s="240">
        <v>118.64999999999998</v>
      </c>
      <c r="E117" s="240">
        <v>58.169999999999987</v>
      </c>
      <c r="F117" s="240">
        <v>0.09</v>
      </c>
      <c r="G117" s="240">
        <v>8.16</v>
      </c>
      <c r="H117" s="240">
        <v>49.919999999999987</v>
      </c>
      <c r="I117" s="240">
        <v>60.47999999999999</v>
      </c>
      <c r="J117" s="240">
        <v>0</v>
      </c>
      <c r="K117" s="240">
        <v>0</v>
      </c>
      <c r="L117" s="240">
        <v>2.02</v>
      </c>
      <c r="M117" s="264">
        <v>58.459999999999987</v>
      </c>
      <c r="N117" s="25"/>
    </row>
    <row r="118" spans="2:14" ht="19.5" customHeight="1" x14ac:dyDescent="0.15">
      <c r="B118" s="167"/>
      <c r="C118" s="16" t="s">
        <v>14</v>
      </c>
      <c r="D118" s="240">
        <v>28.756000000000004</v>
      </c>
      <c r="E118" s="240">
        <v>14.588000000000005</v>
      </c>
      <c r="F118" s="240">
        <v>2.0999999999999998E-2</v>
      </c>
      <c r="G118" s="240">
        <v>1.482</v>
      </c>
      <c r="H118" s="240">
        <v>13.085000000000004</v>
      </c>
      <c r="I118" s="240">
        <v>14.167999999999999</v>
      </c>
      <c r="J118" s="240">
        <v>0</v>
      </c>
      <c r="K118" s="240">
        <v>0</v>
      </c>
      <c r="L118" s="240">
        <v>0.56199999999999994</v>
      </c>
      <c r="M118" s="264">
        <v>13.606</v>
      </c>
      <c r="N118" s="25"/>
    </row>
    <row r="119" spans="2:14" ht="19.5" customHeight="1" x14ac:dyDescent="0.15">
      <c r="B119" s="265" t="s">
        <v>485</v>
      </c>
      <c r="C119" s="16" t="s">
        <v>13</v>
      </c>
      <c r="D119" s="240">
        <v>1714.2199999999714</v>
      </c>
      <c r="E119" s="240">
        <v>115.46000000000002</v>
      </c>
      <c r="F119" s="240">
        <v>10.000000000000002</v>
      </c>
      <c r="G119" s="240">
        <v>105.32000000000002</v>
      </c>
      <c r="H119" s="240">
        <v>0.14000000000000001</v>
      </c>
      <c r="I119" s="240">
        <v>1598.7599999999713</v>
      </c>
      <c r="J119" s="240">
        <v>25.12</v>
      </c>
      <c r="K119" s="240">
        <v>117.39999999999999</v>
      </c>
      <c r="L119" s="240">
        <v>12.829999999999997</v>
      </c>
      <c r="M119" s="264">
        <v>1443.4099999999714</v>
      </c>
      <c r="N119" s="25"/>
    </row>
    <row r="120" spans="2:14" ht="19.5" customHeight="1" thickBot="1" x14ac:dyDescent="0.2">
      <c r="B120" s="47"/>
      <c r="C120" s="35" t="s">
        <v>14</v>
      </c>
      <c r="D120" s="263">
        <v>398.03199999999595</v>
      </c>
      <c r="E120" s="250">
        <v>35.820999999999998</v>
      </c>
      <c r="F120" s="250">
        <v>2.8430000000000004</v>
      </c>
      <c r="G120" s="250">
        <v>32.936999999999998</v>
      </c>
      <c r="H120" s="250">
        <v>4.1000000000000002E-2</v>
      </c>
      <c r="I120" s="250">
        <v>362.21099999999598</v>
      </c>
      <c r="J120" s="250">
        <v>5.9849999999999994</v>
      </c>
      <c r="K120" s="250">
        <v>27.363999999999994</v>
      </c>
      <c r="L120" s="250">
        <v>2.3829999999999996</v>
      </c>
      <c r="M120" s="262">
        <v>326.47899999999601</v>
      </c>
      <c r="N120" s="25"/>
    </row>
    <row r="121" spans="2:14" ht="18.75" customHeight="1" x14ac:dyDescent="0.15">
      <c r="B121" s="301" t="s">
        <v>327</v>
      </c>
      <c r="C121" s="25" t="s">
        <v>328</v>
      </c>
      <c r="D121" s="25"/>
      <c r="E121" s="93"/>
      <c r="F121" s="93"/>
      <c r="G121" s="93"/>
      <c r="H121" s="93"/>
      <c r="I121" s="93"/>
      <c r="J121" s="93"/>
      <c r="K121" s="94"/>
      <c r="L121" s="94"/>
      <c r="M121" s="94"/>
      <c r="N121" s="25"/>
    </row>
  </sheetData>
  <mergeCells count="12">
    <mergeCell ref="B69:C70"/>
    <mergeCell ref="D69:D70"/>
    <mergeCell ref="B87:C88"/>
    <mergeCell ref="D87:D88"/>
    <mergeCell ref="B105:C106"/>
    <mergeCell ref="D105:D106"/>
    <mergeCell ref="B3:C4"/>
    <mergeCell ref="D3:D4"/>
    <mergeCell ref="B25:C26"/>
    <mergeCell ref="D25:D26"/>
    <mergeCell ref="B51:C52"/>
    <mergeCell ref="D51:D52"/>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5" manualBreakCount="5">
    <brk id="22" max="16383" man="1"/>
    <brk id="48" max="16383" man="1"/>
    <brk id="66" max="16383" man="1"/>
    <brk id="84" max="16383" man="1"/>
    <brk id="102" max="16383" man="1"/>
  </rowBreaks>
  <ignoredErrors>
    <ignoredError sqref="E6:E20 E27:E46" formulaRange="1"/>
    <ignoredError sqref="I5:I6 I27:I2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B1:AD119"/>
  <sheetViews>
    <sheetView view="pageBreakPreview" zoomScale="80" zoomScaleNormal="75" zoomScaleSheetLayoutView="80" workbookViewId="0">
      <selection activeCell="Z10" sqref="Z10"/>
    </sheetView>
  </sheetViews>
  <sheetFormatPr defaultColWidth="10.625" defaultRowHeight="14.25" x14ac:dyDescent="0.15"/>
  <cols>
    <col min="1" max="1" width="1.625" style="89" customWidth="1"/>
    <col min="2" max="2" width="8.625" style="89" customWidth="1"/>
    <col min="3" max="3" width="6.625" style="89" customWidth="1"/>
    <col min="4" max="4" width="8.625" style="89" customWidth="1"/>
    <col min="5" max="29" width="8.125" style="89" customWidth="1"/>
    <col min="30" max="30" width="1.625" style="89" customWidth="1"/>
    <col min="31" max="16384" width="10.625" style="89"/>
  </cols>
  <sheetData>
    <row r="1" spans="2:30" s="88" customFormat="1" ht="18" customHeight="1" x14ac:dyDescent="0.15">
      <c r="B1" s="88" t="s">
        <v>567</v>
      </c>
    </row>
    <row r="2" spans="2:30" ht="18" customHeight="1" thickBot="1" x14ac:dyDescent="0.2">
      <c r="C2" s="101"/>
      <c r="D2" s="101"/>
      <c r="E2" s="101"/>
      <c r="F2" s="101"/>
      <c r="G2" s="101"/>
      <c r="H2" s="101"/>
      <c r="I2" s="101"/>
      <c r="J2" s="101"/>
      <c r="K2" s="101"/>
      <c r="L2" s="101"/>
      <c r="M2" s="101"/>
      <c r="N2" s="101"/>
      <c r="O2" s="101"/>
      <c r="P2" s="101"/>
      <c r="Q2" s="101"/>
      <c r="R2" s="101"/>
      <c r="S2" s="101"/>
      <c r="T2" s="101"/>
      <c r="U2" s="101"/>
      <c r="V2" s="101"/>
      <c r="W2" s="101"/>
      <c r="X2" s="101"/>
      <c r="Y2" s="101"/>
      <c r="Z2" s="101" t="s">
        <v>389</v>
      </c>
      <c r="AA2" s="101"/>
      <c r="AB2" s="101"/>
      <c r="AC2" s="101"/>
    </row>
    <row r="3" spans="2:30" ht="18" customHeight="1" x14ac:dyDescent="0.15">
      <c r="B3" s="102"/>
      <c r="C3" s="103"/>
      <c r="D3" s="97"/>
      <c r="E3" s="104" t="s">
        <v>0</v>
      </c>
      <c r="F3" s="105"/>
      <c r="G3" s="105"/>
      <c r="H3" s="105"/>
      <c r="I3" s="105"/>
      <c r="J3" s="105"/>
      <c r="K3" s="105"/>
      <c r="L3" s="105"/>
      <c r="M3" s="105"/>
      <c r="N3" s="105"/>
      <c r="O3" s="105"/>
      <c r="P3" s="105"/>
      <c r="Q3" s="105"/>
      <c r="R3" s="105"/>
      <c r="S3" s="105"/>
      <c r="T3" s="105"/>
      <c r="U3" s="105"/>
      <c r="V3" s="105"/>
      <c r="W3" s="105"/>
      <c r="X3" s="105"/>
      <c r="Y3" s="105"/>
      <c r="Z3" s="411" t="s">
        <v>390</v>
      </c>
      <c r="AA3" s="412"/>
      <c r="AB3" s="412"/>
      <c r="AC3" s="413" t="s">
        <v>391</v>
      </c>
      <c r="AD3" s="106"/>
    </row>
    <row r="4" spans="2:30" ht="18" customHeight="1" x14ac:dyDescent="0.15">
      <c r="B4" s="107" t="s">
        <v>392</v>
      </c>
      <c r="C4" s="101"/>
      <c r="D4" s="198" t="s">
        <v>2</v>
      </c>
      <c r="E4" s="193" t="s">
        <v>3</v>
      </c>
      <c r="F4" s="188"/>
      <c r="G4" s="188"/>
      <c r="H4" s="188"/>
      <c r="I4" s="188"/>
      <c r="J4" s="188"/>
      <c r="K4" s="188"/>
      <c r="L4" s="188"/>
      <c r="M4" s="188"/>
      <c r="N4" s="193" t="s">
        <v>4</v>
      </c>
      <c r="O4" s="188"/>
      <c r="P4" s="188"/>
      <c r="Q4" s="188"/>
      <c r="R4" s="188"/>
      <c r="S4" s="188"/>
      <c r="T4" s="188"/>
      <c r="U4" s="188"/>
      <c r="V4" s="188"/>
      <c r="W4" s="188"/>
      <c r="X4" s="188"/>
      <c r="Y4" s="188"/>
      <c r="Z4" s="189"/>
      <c r="AA4" s="189" t="s">
        <v>121</v>
      </c>
      <c r="AB4" s="189" t="s">
        <v>123</v>
      </c>
      <c r="AC4" s="414"/>
      <c r="AD4" s="106"/>
    </row>
    <row r="5" spans="2:30" ht="18" customHeight="1" x14ac:dyDescent="0.15">
      <c r="B5" s="107"/>
      <c r="C5" s="101"/>
      <c r="D5" s="198"/>
      <c r="E5" s="193" t="s">
        <v>5</v>
      </c>
      <c r="F5" s="188"/>
      <c r="G5" s="188"/>
      <c r="H5" s="193" t="s">
        <v>6</v>
      </c>
      <c r="I5" s="188"/>
      <c r="J5" s="188"/>
      <c r="K5" s="193" t="s">
        <v>7</v>
      </c>
      <c r="L5" s="188"/>
      <c r="M5" s="188"/>
      <c r="N5" s="193" t="s">
        <v>8</v>
      </c>
      <c r="O5" s="188"/>
      <c r="P5" s="188"/>
      <c r="Q5" s="193" t="s">
        <v>6</v>
      </c>
      <c r="R5" s="188"/>
      <c r="S5" s="188"/>
      <c r="T5" s="193" t="s">
        <v>7</v>
      </c>
      <c r="U5" s="188"/>
      <c r="V5" s="188"/>
      <c r="W5" s="193" t="s">
        <v>9</v>
      </c>
      <c r="X5" s="188"/>
      <c r="Y5" s="188"/>
      <c r="Z5" s="198" t="s">
        <v>2</v>
      </c>
      <c r="AA5" s="198"/>
      <c r="AB5" s="198"/>
      <c r="AC5" s="409" t="s">
        <v>125</v>
      </c>
      <c r="AD5" s="106"/>
    </row>
    <row r="6" spans="2:30" ht="18" customHeight="1" x14ac:dyDescent="0.15">
      <c r="B6" s="106"/>
      <c r="D6" s="197"/>
      <c r="E6" s="189" t="s">
        <v>2</v>
      </c>
      <c r="F6" s="189" t="s">
        <v>10</v>
      </c>
      <c r="G6" s="189" t="s">
        <v>11</v>
      </c>
      <c r="H6" s="189" t="s">
        <v>2</v>
      </c>
      <c r="I6" s="189" t="s">
        <v>10</v>
      </c>
      <c r="J6" s="189" t="s">
        <v>11</v>
      </c>
      <c r="K6" s="189" t="s">
        <v>2</v>
      </c>
      <c r="L6" s="189" t="s">
        <v>10</v>
      </c>
      <c r="M6" s="189" t="s">
        <v>11</v>
      </c>
      <c r="N6" s="189" t="s">
        <v>2</v>
      </c>
      <c r="O6" s="108" t="s">
        <v>10</v>
      </c>
      <c r="P6" s="109" t="s">
        <v>11</v>
      </c>
      <c r="Q6" s="189" t="s">
        <v>2</v>
      </c>
      <c r="R6" s="189" t="s">
        <v>10</v>
      </c>
      <c r="S6" s="189" t="s">
        <v>11</v>
      </c>
      <c r="T6" s="189" t="s">
        <v>2</v>
      </c>
      <c r="U6" s="189" t="s">
        <v>10</v>
      </c>
      <c r="V6" s="189" t="s">
        <v>11</v>
      </c>
      <c r="W6" s="189" t="s">
        <v>2</v>
      </c>
      <c r="X6" s="189" t="s">
        <v>10</v>
      </c>
      <c r="Y6" s="189" t="s">
        <v>11</v>
      </c>
      <c r="Z6" s="197"/>
      <c r="AA6" s="198" t="s">
        <v>122</v>
      </c>
      <c r="AB6" s="198" t="s">
        <v>124</v>
      </c>
      <c r="AC6" s="410"/>
      <c r="AD6" s="106"/>
    </row>
    <row r="7" spans="2:30" ht="18" customHeight="1" x14ac:dyDescent="0.15">
      <c r="B7" s="110" t="s">
        <v>388</v>
      </c>
      <c r="C7" s="189" t="s">
        <v>13</v>
      </c>
      <c r="D7" s="240">
        <f>E7+N7+Z7+AC7</f>
        <v>238467.39000000517</v>
      </c>
      <c r="E7" s="240">
        <f>F7+G7</f>
        <v>131136.78000000303</v>
      </c>
      <c r="F7" s="240">
        <f>I7+L7</f>
        <v>129338.84000000302</v>
      </c>
      <c r="G7" s="240">
        <f>J7+M7</f>
        <v>1797.940000000001</v>
      </c>
      <c r="H7" s="240">
        <f>I7+J7</f>
        <v>127484.25000000303</v>
      </c>
      <c r="I7" s="240">
        <f>I9+I11</f>
        <v>126226.08000000303</v>
      </c>
      <c r="J7" s="240">
        <f>J9+J11</f>
        <v>1258.1700000000008</v>
      </c>
      <c r="K7" s="240">
        <f>L7+M7</f>
        <v>3652.5299999999997</v>
      </c>
      <c r="L7" s="240">
        <f>L9+L11</f>
        <v>3112.7599999999993</v>
      </c>
      <c r="M7" s="240">
        <f>M9+M11</f>
        <v>539.77000000000021</v>
      </c>
      <c r="N7" s="240">
        <f>O7+P7</f>
        <v>99800.720000002169</v>
      </c>
      <c r="O7" s="270">
        <f>R7+U7+X7</f>
        <v>15195.829999999974</v>
      </c>
      <c r="P7" s="270">
        <f>S7+V7+Y7</f>
        <v>84604.890000002197</v>
      </c>
      <c r="Q7" s="240">
        <f>R7+S7</f>
        <v>0</v>
      </c>
      <c r="R7" s="240">
        <f>R9+R11</f>
        <v>0</v>
      </c>
      <c r="S7" s="240">
        <f>S9+S11</f>
        <v>0</v>
      </c>
      <c r="T7" s="240">
        <f>U7+V7</f>
        <v>3033.03</v>
      </c>
      <c r="U7" s="240">
        <f>U9+U11</f>
        <v>1530.67</v>
      </c>
      <c r="V7" s="240">
        <f>V9+V11</f>
        <v>1502.3600000000001</v>
      </c>
      <c r="W7" s="240">
        <f>X7+Y7</f>
        <v>96767.690000002171</v>
      </c>
      <c r="X7" s="240">
        <f>X9+X11</f>
        <v>13665.159999999974</v>
      </c>
      <c r="Y7" s="240">
        <f>Y9+Y11</f>
        <v>83102.530000002196</v>
      </c>
      <c r="Z7" s="240">
        <f>AA7+AB7</f>
        <v>7264.7199999999702</v>
      </c>
      <c r="AA7" s="240">
        <f t="shared" ref="AA7:AC8" si="0">AA9+AA11</f>
        <v>5357.3299999999726</v>
      </c>
      <c r="AB7" s="240">
        <f t="shared" si="0"/>
        <v>1907.3899999999976</v>
      </c>
      <c r="AC7" s="240">
        <f t="shared" si="0"/>
        <v>265.17</v>
      </c>
      <c r="AD7" s="106"/>
    </row>
    <row r="8" spans="2:30" ht="18" customHeight="1" x14ac:dyDescent="0.15">
      <c r="B8" s="111"/>
      <c r="C8" s="189" t="s">
        <v>14</v>
      </c>
      <c r="D8" s="240">
        <f t="shared" ref="D8:D12" si="1">E8+N8+Z8+AC8</f>
        <v>53614.74099999918</v>
      </c>
      <c r="E8" s="240">
        <f t="shared" ref="E8:E12" si="2">F8+G8</f>
        <v>38849.689999999428</v>
      </c>
      <c r="F8" s="240">
        <f t="shared" ref="F8:G12" si="3">I8+L8</f>
        <v>38679.445999999429</v>
      </c>
      <c r="G8" s="240">
        <f t="shared" si="3"/>
        <v>170.24400000000003</v>
      </c>
      <c r="H8" s="240">
        <f t="shared" ref="H8:H12" si="4">I8+J8</f>
        <v>38401.07699999943</v>
      </c>
      <c r="I8" s="240">
        <f>I10+I12</f>
        <v>38280.70399999943</v>
      </c>
      <c r="J8" s="240">
        <f>J10+J12</f>
        <v>120.37300000000006</v>
      </c>
      <c r="K8" s="240">
        <f t="shared" ref="K8:K12" si="5">L8+M8</f>
        <v>448.61300000000034</v>
      </c>
      <c r="L8" s="240">
        <f>L10+L12</f>
        <v>398.74200000000036</v>
      </c>
      <c r="M8" s="240">
        <f>M10+M12</f>
        <v>49.870999999999967</v>
      </c>
      <c r="N8" s="240">
        <f t="shared" ref="N8:N12" si="6">O8+P8</f>
        <v>14765.050999999752</v>
      </c>
      <c r="O8" s="270">
        <f t="shared" ref="O8:P12" si="7">R8+U8+X8</f>
        <v>3613.5929999999835</v>
      </c>
      <c r="P8" s="270">
        <f t="shared" si="7"/>
        <v>11151.457999999768</v>
      </c>
      <c r="Q8" s="240">
        <f t="shared" ref="Q8:Q12" si="8">R8+S8</f>
        <v>0</v>
      </c>
      <c r="R8" s="240">
        <f>R10+R12</f>
        <v>0</v>
      </c>
      <c r="S8" s="240">
        <f>S10+S12</f>
        <v>0</v>
      </c>
      <c r="T8" s="240">
        <f t="shared" ref="T8:T12" si="9">U8+V8</f>
        <v>413.24399999999997</v>
      </c>
      <c r="U8" s="240">
        <f>U10+U12</f>
        <v>265.20999999999992</v>
      </c>
      <c r="V8" s="240">
        <f>V10+V12</f>
        <v>148.03400000000005</v>
      </c>
      <c r="W8" s="240">
        <f t="shared" ref="W8:W12" si="10">X8+Y8</f>
        <v>14351.806999999751</v>
      </c>
      <c r="X8" s="240">
        <f>X10+X12</f>
        <v>3348.3829999999834</v>
      </c>
      <c r="Y8" s="240">
        <f>Y10+Y12</f>
        <v>11003.423999999768</v>
      </c>
      <c r="Z8" s="240">
        <f t="shared" ref="Z8:Z12" si="11">AA8+AB8</f>
        <v>0</v>
      </c>
      <c r="AA8" s="240">
        <f t="shared" si="0"/>
        <v>0</v>
      </c>
      <c r="AB8" s="240">
        <f t="shared" si="0"/>
        <v>0</v>
      </c>
      <c r="AC8" s="240">
        <f t="shared" si="0"/>
        <v>0</v>
      </c>
      <c r="AD8" s="106"/>
    </row>
    <row r="9" spans="2:30" ht="18" customHeight="1" x14ac:dyDescent="0.15">
      <c r="B9" s="112" t="s">
        <v>189</v>
      </c>
      <c r="C9" s="189" t="s">
        <v>13</v>
      </c>
      <c r="D9" s="240">
        <f t="shared" si="1"/>
        <v>60866.730000000367</v>
      </c>
      <c r="E9" s="240">
        <f t="shared" si="2"/>
        <v>39814.780000000283</v>
      </c>
      <c r="F9" s="240">
        <f t="shared" si="3"/>
        <v>39083.91000000028</v>
      </c>
      <c r="G9" s="240">
        <f t="shared" si="3"/>
        <v>730.87000000000012</v>
      </c>
      <c r="H9" s="240">
        <f t="shared" si="4"/>
        <v>37417.870000000279</v>
      </c>
      <c r="I9" s="240">
        <f>SUM(I22,I61,I74,I87)</f>
        <v>37094.16000000028</v>
      </c>
      <c r="J9" s="240">
        <f>SUM(J22,J61,J74,J87)</f>
        <v>323.70999999999998</v>
      </c>
      <c r="K9" s="240">
        <f t="shared" si="5"/>
        <v>2396.9099999999989</v>
      </c>
      <c r="L9" s="240">
        <f>SUM(L22,L61,L74,L87)</f>
        <v>1989.7499999999986</v>
      </c>
      <c r="M9" s="240">
        <f>SUM(M22,M61,M74,M87)</f>
        <v>407.1600000000002</v>
      </c>
      <c r="N9" s="240">
        <f t="shared" si="6"/>
        <v>19986.560000000081</v>
      </c>
      <c r="O9" s="270">
        <f t="shared" si="7"/>
        <v>1771.5100000000007</v>
      </c>
      <c r="P9" s="270">
        <f t="shared" si="7"/>
        <v>18215.050000000079</v>
      </c>
      <c r="Q9" s="240">
        <f t="shared" si="8"/>
        <v>0</v>
      </c>
      <c r="R9" s="240">
        <f>SUM(R22,R61,R74,R87)</f>
        <v>0</v>
      </c>
      <c r="S9" s="240">
        <f>SUM(S22,S61,S74,S87)</f>
        <v>0</v>
      </c>
      <c r="T9" s="240">
        <f t="shared" si="9"/>
        <v>592.29999999999995</v>
      </c>
      <c r="U9" s="240">
        <f>SUM(U22,U61,U74,U87)</f>
        <v>188.25000000000003</v>
      </c>
      <c r="V9" s="240">
        <f>SUM(V22,V61,V74,V87)</f>
        <v>404.04999999999995</v>
      </c>
      <c r="W9" s="240">
        <f t="shared" si="10"/>
        <v>19394.260000000082</v>
      </c>
      <c r="X9" s="240">
        <f>SUM(X22,X61,X74,X87)</f>
        <v>1583.2600000000007</v>
      </c>
      <c r="Y9" s="240">
        <f>SUM(Y22,Y61,Y74,Y87)</f>
        <v>17811.00000000008</v>
      </c>
      <c r="Z9" s="240">
        <f t="shared" si="11"/>
        <v>801.27000000000044</v>
      </c>
      <c r="AA9" s="240">
        <f>SUM(AA22,AA61,AA74,AA87)</f>
        <v>392.00000000000023</v>
      </c>
      <c r="AB9" s="240">
        <f>SUM(AB22,AB61,AB74,AB87)</f>
        <v>409.27000000000027</v>
      </c>
      <c r="AC9" s="240">
        <f>SUM(AC22,AC61,AC74,AC87)</f>
        <v>264.12</v>
      </c>
      <c r="AD9" s="106"/>
    </row>
    <row r="10" spans="2:30" ht="18" customHeight="1" x14ac:dyDescent="0.15">
      <c r="B10" s="111"/>
      <c r="C10" s="189" t="s">
        <v>14</v>
      </c>
      <c r="D10" s="240">
        <f t="shared" si="1"/>
        <v>13763.086999999978</v>
      </c>
      <c r="E10" s="240">
        <f t="shared" si="2"/>
        <v>10835.863000000008</v>
      </c>
      <c r="F10" s="240">
        <f t="shared" si="3"/>
        <v>10768.761000000008</v>
      </c>
      <c r="G10" s="240">
        <f t="shared" si="3"/>
        <v>67.101999999999961</v>
      </c>
      <c r="H10" s="240">
        <f t="shared" si="4"/>
        <v>10564.914000000006</v>
      </c>
      <c r="I10" s="240">
        <f t="shared" ref="I10:J10" si="12">SUM(I23,I62,I75,I88)</f>
        <v>10536.641000000007</v>
      </c>
      <c r="J10" s="240">
        <f t="shared" si="12"/>
        <v>28.272999999999982</v>
      </c>
      <c r="K10" s="240">
        <f t="shared" si="5"/>
        <v>270.94900000000018</v>
      </c>
      <c r="L10" s="240">
        <f t="shared" ref="L10:M10" si="13">SUM(L23,L62,L75,L88)</f>
        <v>232.12000000000023</v>
      </c>
      <c r="M10" s="240">
        <f t="shared" si="13"/>
        <v>38.828999999999979</v>
      </c>
      <c r="N10" s="240">
        <f t="shared" si="6"/>
        <v>2927.2239999999701</v>
      </c>
      <c r="O10" s="270">
        <f t="shared" si="7"/>
        <v>427.75799999999987</v>
      </c>
      <c r="P10" s="270">
        <f t="shared" si="7"/>
        <v>2499.4659999999703</v>
      </c>
      <c r="Q10" s="240">
        <f t="shared" si="8"/>
        <v>0</v>
      </c>
      <c r="R10" s="240">
        <f t="shared" ref="R10:S10" si="14">SUM(R23,R62,R75,R88)</f>
        <v>0</v>
      </c>
      <c r="S10" s="240">
        <f t="shared" si="14"/>
        <v>0</v>
      </c>
      <c r="T10" s="240">
        <f t="shared" si="9"/>
        <v>73.822999999999993</v>
      </c>
      <c r="U10" s="240">
        <f t="shared" ref="U10:V10" si="15">SUM(U23,U62,U75,U88)</f>
        <v>33.932000000000002</v>
      </c>
      <c r="V10" s="240">
        <f t="shared" si="15"/>
        <v>39.890999999999991</v>
      </c>
      <c r="W10" s="240">
        <f t="shared" si="10"/>
        <v>2853.4009999999703</v>
      </c>
      <c r="X10" s="240">
        <f t="shared" ref="X10:Y10" si="16">SUM(X23,X62,X75,X88)</f>
        <v>393.82599999999985</v>
      </c>
      <c r="Y10" s="240">
        <f t="shared" si="16"/>
        <v>2459.5749999999703</v>
      </c>
      <c r="Z10" s="240">
        <f t="shared" si="11"/>
        <v>0</v>
      </c>
      <c r="AA10" s="240">
        <f t="shared" ref="AA10:AB10" si="17">SUM(AA23,AA62,AA75,AA88)</f>
        <v>0</v>
      </c>
      <c r="AB10" s="240">
        <f t="shared" si="17"/>
        <v>0</v>
      </c>
      <c r="AC10" s="240">
        <f t="shared" ref="AC10" si="18">SUM(AC23,AC62,AC75,AC88)</f>
        <v>0</v>
      </c>
      <c r="AD10" s="106"/>
    </row>
    <row r="11" spans="2:30" ht="18" customHeight="1" x14ac:dyDescent="0.15">
      <c r="B11" s="112" t="s">
        <v>190</v>
      </c>
      <c r="C11" s="189" t="s">
        <v>13</v>
      </c>
      <c r="D11" s="240">
        <f t="shared" si="1"/>
        <v>177600.66000000483</v>
      </c>
      <c r="E11" s="240">
        <f t="shared" si="2"/>
        <v>91322.00000000275</v>
      </c>
      <c r="F11" s="240">
        <f t="shared" si="3"/>
        <v>90254.930000002743</v>
      </c>
      <c r="G11" s="240">
        <f t="shared" si="3"/>
        <v>1067.0700000000008</v>
      </c>
      <c r="H11" s="240">
        <f t="shared" si="4"/>
        <v>90066.380000002755</v>
      </c>
      <c r="I11" s="240">
        <f t="shared" ref="I11:J11" si="19">SUM(I24,I63,I76,I89)</f>
        <v>89131.920000002749</v>
      </c>
      <c r="J11" s="240">
        <f t="shared" si="19"/>
        <v>934.46000000000083</v>
      </c>
      <c r="K11" s="240">
        <f t="shared" si="5"/>
        <v>1255.6200000000003</v>
      </c>
      <c r="L11" s="240">
        <f t="shared" ref="L11:M11" si="20">SUM(L24,L63,L76,L89)</f>
        <v>1123.0100000000004</v>
      </c>
      <c r="M11" s="240">
        <f t="shared" si="20"/>
        <v>132.61000000000001</v>
      </c>
      <c r="N11" s="240">
        <f t="shared" si="6"/>
        <v>79814.160000002099</v>
      </c>
      <c r="O11" s="270">
        <f t="shared" si="7"/>
        <v>13424.319999999974</v>
      </c>
      <c r="P11" s="270">
        <f t="shared" si="7"/>
        <v>66389.840000002121</v>
      </c>
      <c r="Q11" s="240">
        <f t="shared" si="8"/>
        <v>0</v>
      </c>
      <c r="R11" s="240">
        <f t="shared" ref="R11:S11" si="21">SUM(R24,R63,R76,R89)</f>
        <v>0</v>
      </c>
      <c r="S11" s="240">
        <f t="shared" si="21"/>
        <v>0</v>
      </c>
      <c r="T11" s="240">
        <f t="shared" si="9"/>
        <v>2440.7300000000005</v>
      </c>
      <c r="U11" s="240">
        <f t="shared" ref="U11:V11" si="22">SUM(U24,U63,U76,U89)</f>
        <v>1342.42</v>
      </c>
      <c r="V11" s="240">
        <f t="shared" si="22"/>
        <v>1098.3100000000002</v>
      </c>
      <c r="W11" s="240">
        <f t="shared" si="10"/>
        <v>77373.430000002088</v>
      </c>
      <c r="X11" s="240">
        <f t="shared" ref="X11:Y11" si="23">SUM(X24,X63,X76,X89)</f>
        <v>12081.899999999974</v>
      </c>
      <c r="Y11" s="240">
        <f t="shared" si="23"/>
        <v>65291.530000002116</v>
      </c>
      <c r="Z11" s="240">
        <f t="shared" si="11"/>
        <v>6463.4499999999698</v>
      </c>
      <c r="AA11" s="240">
        <f t="shared" ref="AA11:AB11" si="24">SUM(AA24,AA63,AA76,AA89)</f>
        <v>4965.3299999999726</v>
      </c>
      <c r="AB11" s="240">
        <f t="shared" si="24"/>
        <v>1498.1199999999974</v>
      </c>
      <c r="AC11" s="240">
        <f t="shared" ref="AC11" si="25">SUM(AC24,AC63,AC76,AC89)</f>
        <v>1.05</v>
      </c>
      <c r="AD11" s="106"/>
    </row>
    <row r="12" spans="2:30" ht="18" customHeight="1" thickBot="1" x14ac:dyDescent="0.2">
      <c r="B12" s="111"/>
      <c r="C12" s="189" t="s">
        <v>14</v>
      </c>
      <c r="D12" s="240">
        <f t="shared" si="1"/>
        <v>39851.653999999202</v>
      </c>
      <c r="E12" s="240">
        <f t="shared" si="2"/>
        <v>28013.826999999419</v>
      </c>
      <c r="F12" s="240">
        <f t="shared" si="3"/>
        <v>27910.684999999419</v>
      </c>
      <c r="G12" s="240">
        <f t="shared" si="3"/>
        <v>103.14200000000007</v>
      </c>
      <c r="H12" s="240">
        <f t="shared" si="4"/>
        <v>27836.162999999418</v>
      </c>
      <c r="I12" s="240">
        <f t="shared" ref="I12:J12" si="26">SUM(I25,I64,I77,I90)</f>
        <v>27744.06299999942</v>
      </c>
      <c r="J12" s="240">
        <f t="shared" si="26"/>
        <v>92.10000000000008</v>
      </c>
      <c r="K12" s="240">
        <f t="shared" si="5"/>
        <v>177.66400000000013</v>
      </c>
      <c r="L12" s="240">
        <f t="shared" ref="L12:M12" si="27">SUM(L25,L64,L77,L90)</f>
        <v>166.62200000000013</v>
      </c>
      <c r="M12" s="240">
        <f t="shared" si="27"/>
        <v>11.041999999999989</v>
      </c>
      <c r="N12" s="240">
        <f t="shared" si="6"/>
        <v>11837.826999999781</v>
      </c>
      <c r="O12" s="270">
        <f t="shared" si="7"/>
        <v>3185.8349999999832</v>
      </c>
      <c r="P12" s="270">
        <f t="shared" si="7"/>
        <v>8651.9919999997983</v>
      </c>
      <c r="Q12" s="240">
        <f t="shared" si="8"/>
        <v>0</v>
      </c>
      <c r="R12" s="240">
        <f t="shared" ref="R12:S12" si="28">SUM(R25,R64,R77,R90)</f>
        <v>0</v>
      </c>
      <c r="S12" s="240">
        <f t="shared" si="28"/>
        <v>0</v>
      </c>
      <c r="T12" s="240">
        <f t="shared" si="9"/>
        <v>339.42099999999999</v>
      </c>
      <c r="U12" s="240">
        <f t="shared" ref="U12:V12" si="29">SUM(U25,U64,U77,U90)</f>
        <v>231.27799999999993</v>
      </c>
      <c r="V12" s="240">
        <f t="shared" si="29"/>
        <v>108.14300000000004</v>
      </c>
      <c r="W12" s="240">
        <f t="shared" si="10"/>
        <v>11498.405999999781</v>
      </c>
      <c r="X12" s="240">
        <f t="shared" ref="X12:Y12" si="30">SUM(X25,X64,X77,X90)</f>
        <v>2954.5569999999834</v>
      </c>
      <c r="Y12" s="240">
        <f t="shared" si="30"/>
        <v>8543.8489999997983</v>
      </c>
      <c r="Z12" s="240">
        <f t="shared" si="11"/>
        <v>0</v>
      </c>
      <c r="AA12" s="240">
        <f t="shared" ref="AA12:AB12" si="31">SUM(AA25,AA64,AA77,AA90)</f>
        <v>0</v>
      </c>
      <c r="AB12" s="240">
        <f t="shared" si="31"/>
        <v>0</v>
      </c>
      <c r="AC12" s="240">
        <f t="shared" ref="AC12" si="32">SUM(AC25,AC64,AC77,AC90)</f>
        <v>0</v>
      </c>
      <c r="AD12" s="106"/>
    </row>
    <row r="13" spans="2:30" ht="18" customHeight="1" x14ac:dyDescent="0.15">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row>
    <row r="14" spans="2:30" s="88" customFormat="1" ht="18" customHeight="1" x14ac:dyDescent="0.15">
      <c r="B14" s="88" t="s">
        <v>566</v>
      </c>
    </row>
    <row r="15" spans="2:30" ht="18" customHeight="1" thickBot="1" x14ac:dyDescent="0.2">
      <c r="C15" s="101"/>
      <c r="D15" s="101"/>
      <c r="E15" s="101"/>
      <c r="F15" s="101"/>
      <c r="G15" s="101"/>
      <c r="H15" s="101"/>
      <c r="I15" s="101"/>
      <c r="J15" s="101"/>
      <c r="K15" s="101"/>
      <c r="L15" s="101"/>
      <c r="M15" s="101"/>
      <c r="N15" s="101"/>
      <c r="O15" s="101"/>
      <c r="P15" s="101"/>
      <c r="Q15" s="101"/>
      <c r="R15" s="101"/>
      <c r="S15" s="101"/>
      <c r="T15" s="101"/>
      <c r="U15" s="101"/>
      <c r="V15" s="101"/>
      <c r="W15" s="101"/>
      <c r="X15" s="101"/>
      <c r="Y15" s="101"/>
      <c r="Z15" s="101" t="s">
        <v>389</v>
      </c>
      <c r="AA15" s="101"/>
      <c r="AB15" s="101"/>
      <c r="AC15" s="101"/>
    </row>
    <row r="16" spans="2:30" ht="18" customHeight="1" x14ac:dyDescent="0.15">
      <c r="B16" s="102"/>
      <c r="C16" s="103"/>
      <c r="D16" s="97"/>
      <c r="E16" s="104" t="s">
        <v>0</v>
      </c>
      <c r="F16" s="105"/>
      <c r="G16" s="105"/>
      <c r="H16" s="105"/>
      <c r="I16" s="105"/>
      <c r="J16" s="105"/>
      <c r="K16" s="105"/>
      <c r="L16" s="105"/>
      <c r="M16" s="105"/>
      <c r="N16" s="105"/>
      <c r="O16" s="105"/>
      <c r="P16" s="105"/>
      <c r="Q16" s="105"/>
      <c r="R16" s="105"/>
      <c r="S16" s="105"/>
      <c r="T16" s="105"/>
      <c r="U16" s="105"/>
      <c r="V16" s="105"/>
      <c r="W16" s="105"/>
      <c r="X16" s="105"/>
      <c r="Y16" s="105"/>
      <c r="Z16" s="411" t="s">
        <v>390</v>
      </c>
      <c r="AA16" s="412"/>
      <c r="AB16" s="412"/>
      <c r="AC16" s="413" t="s">
        <v>391</v>
      </c>
      <c r="AD16" s="106"/>
    </row>
    <row r="17" spans="2:30" ht="18" customHeight="1" x14ac:dyDescent="0.15">
      <c r="B17" s="107" t="s">
        <v>392</v>
      </c>
      <c r="C17" s="101"/>
      <c r="D17" s="198" t="s">
        <v>2</v>
      </c>
      <c r="E17" s="193" t="s">
        <v>3</v>
      </c>
      <c r="F17" s="188"/>
      <c r="G17" s="188"/>
      <c r="H17" s="188"/>
      <c r="I17" s="188"/>
      <c r="J17" s="188"/>
      <c r="K17" s="188"/>
      <c r="L17" s="188"/>
      <c r="M17" s="188"/>
      <c r="N17" s="193" t="s">
        <v>4</v>
      </c>
      <c r="O17" s="188"/>
      <c r="P17" s="188"/>
      <c r="Q17" s="188"/>
      <c r="R17" s="188"/>
      <c r="S17" s="188"/>
      <c r="T17" s="188"/>
      <c r="U17" s="188"/>
      <c r="V17" s="188"/>
      <c r="W17" s="188"/>
      <c r="X17" s="188"/>
      <c r="Y17" s="188"/>
      <c r="Z17" s="189"/>
      <c r="AA17" s="189" t="s">
        <v>121</v>
      </c>
      <c r="AB17" s="189" t="s">
        <v>123</v>
      </c>
      <c r="AC17" s="414"/>
      <c r="AD17" s="106"/>
    </row>
    <row r="18" spans="2:30" ht="18" customHeight="1" x14ac:dyDescent="0.15">
      <c r="B18" s="107"/>
      <c r="C18" s="101"/>
      <c r="D18" s="198"/>
      <c r="E18" s="193" t="s">
        <v>5</v>
      </c>
      <c r="F18" s="188"/>
      <c r="G18" s="188"/>
      <c r="H18" s="193" t="s">
        <v>6</v>
      </c>
      <c r="I18" s="188"/>
      <c r="J18" s="188"/>
      <c r="K18" s="193" t="s">
        <v>7</v>
      </c>
      <c r="L18" s="188"/>
      <c r="M18" s="188"/>
      <c r="N18" s="193" t="s">
        <v>8</v>
      </c>
      <c r="O18" s="188"/>
      <c r="P18" s="188"/>
      <c r="Q18" s="193" t="s">
        <v>6</v>
      </c>
      <c r="R18" s="188"/>
      <c r="S18" s="188"/>
      <c r="T18" s="193" t="s">
        <v>7</v>
      </c>
      <c r="U18" s="188"/>
      <c r="V18" s="188"/>
      <c r="W18" s="193" t="s">
        <v>9</v>
      </c>
      <c r="X18" s="188"/>
      <c r="Y18" s="188"/>
      <c r="Z18" s="198" t="s">
        <v>2</v>
      </c>
      <c r="AA18" s="198"/>
      <c r="AB18" s="198"/>
      <c r="AC18" s="409" t="s">
        <v>125</v>
      </c>
      <c r="AD18" s="106"/>
    </row>
    <row r="19" spans="2:30" ht="18" customHeight="1" x14ac:dyDescent="0.15">
      <c r="B19" s="106"/>
      <c r="D19" s="197"/>
      <c r="E19" s="189" t="s">
        <v>2</v>
      </c>
      <c r="F19" s="189" t="s">
        <v>10</v>
      </c>
      <c r="G19" s="189" t="s">
        <v>11</v>
      </c>
      <c r="H19" s="189" t="s">
        <v>2</v>
      </c>
      <c r="I19" s="189" t="s">
        <v>10</v>
      </c>
      <c r="J19" s="189" t="s">
        <v>11</v>
      </c>
      <c r="K19" s="189" t="s">
        <v>2</v>
      </c>
      <c r="L19" s="189" t="s">
        <v>10</v>
      </c>
      <c r="M19" s="189" t="s">
        <v>11</v>
      </c>
      <c r="N19" s="189" t="s">
        <v>2</v>
      </c>
      <c r="O19" s="108" t="s">
        <v>10</v>
      </c>
      <c r="P19" s="109" t="s">
        <v>11</v>
      </c>
      <c r="Q19" s="189" t="s">
        <v>2</v>
      </c>
      <c r="R19" s="189" t="s">
        <v>10</v>
      </c>
      <c r="S19" s="189" t="s">
        <v>11</v>
      </c>
      <c r="T19" s="189" t="s">
        <v>2</v>
      </c>
      <c r="U19" s="189" t="s">
        <v>10</v>
      </c>
      <c r="V19" s="189" t="s">
        <v>11</v>
      </c>
      <c r="W19" s="189" t="s">
        <v>2</v>
      </c>
      <c r="X19" s="189" t="s">
        <v>10</v>
      </c>
      <c r="Y19" s="189" t="s">
        <v>11</v>
      </c>
      <c r="Z19" s="197"/>
      <c r="AA19" s="198" t="s">
        <v>122</v>
      </c>
      <c r="AB19" s="198" t="s">
        <v>124</v>
      </c>
      <c r="AC19" s="410"/>
      <c r="AD19" s="106"/>
    </row>
    <row r="20" spans="2:30" ht="18" customHeight="1" x14ac:dyDescent="0.15">
      <c r="B20" s="110" t="s">
        <v>388</v>
      </c>
      <c r="C20" s="189" t="s">
        <v>13</v>
      </c>
      <c r="D20" s="240">
        <f>E20+N20+Z20+AC20</f>
        <v>109570.01000000199</v>
      </c>
      <c r="E20" s="240">
        <f>F20+G20</f>
        <v>65625.910000000949</v>
      </c>
      <c r="F20" s="240">
        <f>I20+L20</f>
        <v>64560.550000000942</v>
      </c>
      <c r="G20" s="240">
        <f>J20+M20</f>
        <v>1065.3600000000008</v>
      </c>
      <c r="H20" s="240">
        <f>I20+J20</f>
        <v>64795.770000000943</v>
      </c>
      <c r="I20" s="240">
        <f>I22+I24</f>
        <v>63876.420000000944</v>
      </c>
      <c r="J20" s="240">
        <f>J22+J24</f>
        <v>919.35000000000082</v>
      </c>
      <c r="K20" s="240">
        <f>L20+M20</f>
        <v>830.1400000000001</v>
      </c>
      <c r="L20" s="240">
        <f>L22+L24</f>
        <v>684.13000000000011</v>
      </c>
      <c r="M20" s="240">
        <f>M22+M24</f>
        <v>146.01000000000005</v>
      </c>
      <c r="N20" s="240">
        <f>O20+P20</f>
        <v>39789.960000001047</v>
      </c>
      <c r="O20" s="270">
        <f>R20+U20+X20</f>
        <v>6891.039999999969</v>
      </c>
      <c r="P20" s="270">
        <f>S20+V20+Y20</f>
        <v>32898.920000001075</v>
      </c>
      <c r="Q20" s="240">
        <f>R20+S20</f>
        <v>0</v>
      </c>
      <c r="R20" s="240">
        <f>R22+R24</f>
        <v>0</v>
      </c>
      <c r="S20" s="240">
        <f>S22+S24</f>
        <v>0</v>
      </c>
      <c r="T20" s="240">
        <f>U20+V20</f>
        <v>1603.9699999999998</v>
      </c>
      <c r="U20" s="240">
        <f>U22+U24</f>
        <v>1063.9099999999999</v>
      </c>
      <c r="V20" s="240">
        <f>V22+V24</f>
        <v>540.05999999999995</v>
      </c>
      <c r="W20" s="240">
        <f>X20+Y20</f>
        <v>38185.990000001046</v>
      </c>
      <c r="X20" s="240">
        <f>X22+X24</f>
        <v>5827.1299999999692</v>
      </c>
      <c r="Y20" s="240">
        <f>Y22+Y24</f>
        <v>32358.860000001077</v>
      </c>
      <c r="Z20" s="240">
        <f>AA20+AB20</f>
        <v>4154.0299999999834</v>
      </c>
      <c r="AA20" s="240">
        <f t="shared" ref="AA20:AC21" si="33">AA22+AA24</f>
        <v>3343.2099999999855</v>
      </c>
      <c r="AB20" s="240">
        <f t="shared" si="33"/>
        <v>810.81999999999812</v>
      </c>
      <c r="AC20" s="240">
        <f t="shared" si="33"/>
        <v>0.11</v>
      </c>
      <c r="AD20" s="106"/>
    </row>
    <row r="21" spans="2:30" ht="18" customHeight="1" x14ac:dyDescent="0.15">
      <c r="B21" s="111"/>
      <c r="C21" s="189" t="s">
        <v>14</v>
      </c>
      <c r="D21" s="240">
        <f t="shared" ref="D21:D25" si="34">E21+N21+Z21+AC21</f>
        <v>24492.246999999647</v>
      </c>
      <c r="E21" s="240">
        <f t="shared" ref="E21:E25" si="35">F21+G21</f>
        <v>18616.018999999731</v>
      </c>
      <c r="F21" s="240">
        <f t="shared" ref="F21:F25" si="36">I21+L21</f>
        <v>18526.686999999733</v>
      </c>
      <c r="G21" s="240">
        <f t="shared" ref="G21:G25" si="37">J21+M21</f>
        <v>89.332000000000079</v>
      </c>
      <c r="H21" s="240">
        <f t="shared" ref="H21:H25" si="38">I21+J21</f>
        <v>18498.143999999735</v>
      </c>
      <c r="I21" s="240">
        <f>I23+I25</f>
        <v>18422.337999999734</v>
      </c>
      <c r="J21" s="240">
        <f>J23+J25</f>
        <v>75.806000000000083</v>
      </c>
      <c r="K21" s="240">
        <f t="shared" ref="K21:K25" si="39">L21+M21</f>
        <v>117.87499999999996</v>
      </c>
      <c r="L21" s="240">
        <f>L23+L25</f>
        <v>104.34899999999996</v>
      </c>
      <c r="M21" s="240">
        <f>M23+M25</f>
        <v>13.525999999999993</v>
      </c>
      <c r="N21" s="240">
        <f t="shared" ref="N21:N25" si="40">O21+P21</f>
        <v>5876.2279999999164</v>
      </c>
      <c r="O21" s="270">
        <f t="shared" ref="O21:P25" si="41">R21+U21+X21</f>
        <v>1595.0749999999916</v>
      </c>
      <c r="P21" s="270">
        <f t="shared" si="41"/>
        <v>4281.1529999999248</v>
      </c>
      <c r="Q21" s="240">
        <f t="shared" ref="Q21:Q25" si="42">R21+S21</f>
        <v>0</v>
      </c>
      <c r="R21" s="240">
        <f>R23+R25</f>
        <v>0</v>
      </c>
      <c r="S21" s="240">
        <f>S23+S25</f>
        <v>0</v>
      </c>
      <c r="T21" s="240">
        <f t="shared" ref="T21:T25" si="43">U21+V21</f>
        <v>233.96299999999991</v>
      </c>
      <c r="U21" s="240">
        <f>U23+U25</f>
        <v>180.6939999999999</v>
      </c>
      <c r="V21" s="240">
        <f>V23+V25</f>
        <v>53.268999999999991</v>
      </c>
      <c r="W21" s="240">
        <f t="shared" ref="W21:W25" si="44">X21+Y21</f>
        <v>5642.2649999999157</v>
      </c>
      <c r="X21" s="240">
        <f>X23+X25</f>
        <v>1414.3809999999917</v>
      </c>
      <c r="Y21" s="240">
        <f>Y23+Y25</f>
        <v>4227.8839999999245</v>
      </c>
      <c r="Z21" s="240">
        <f t="shared" ref="Z21:Z25" si="45">AA21+AB21</f>
        <v>0</v>
      </c>
      <c r="AA21" s="240">
        <f t="shared" si="33"/>
        <v>0</v>
      </c>
      <c r="AB21" s="240">
        <f t="shared" si="33"/>
        <v>0</v>
      </c>
      <c r="AC21" s="240">
        <f t="shared" si="33"/>
        <v>0</v>
      </c>
      <c r="AD21" s="106"/>
    </row>
    <row r="22" spans="2:30" ht="18" customHeight="1" x14ac:dyDescent="0.15">
      <c r="B22" s="112" t="s">
        <v>189</v>
      </c>
      <c r="C22" s="189" t="s">
        <v>13</v>
      </c>
      <c r="D22" s="240">
        <f t="shared" si="34"/>
        <v>25154.150000000092</v>
      </c>
      <c r="E22" s="240">
        <f t="shared" si="35"/>
        <v>18108.790000000088</v>
      </c>
      <c r="F22" s="240">
        <f t="shared" si="36"/>
        <v>17779.840000000087</v>
      </c>
      <c r="G22" s="240">
        <f t="shared" si="37"/>
        <v>328.95</v>
      </c>
      <c r="H22" s="240">
        <f t="shared" si="38"/>
        <v>17639.020000000088</v>
      </c>
      <c r="I22" s="240">
        <f>I35+I48</f>
        <v>17417.310000000089</v>
      </c>
      <c r="J22" s="240">
        <f>J35+J48</f>
        <v>221.70999999999998</v>
      </c>
      <c r="K22" s="240">
        <f t="shared" si="39"/>
        <v>469.77000000000004</v>
      </c>
      <c r="L22" s="240">
        <f>L35+L48</f>
        <v>362.53000000000003</v>
      </c>
      <c r="M22" s="240">
        <f>M35+M48</f>
        <v>107.24000000000002</v>
      </c>
      <c r="N22" s="240">
        <f t="shared" si="40"/>
        <v>6613.1900000000023</v>
      </c>
      <c r="O22" s="270">
        <f t="shared" si="41"/>
        <v>605.13000000000011</v>
      </c>
      <c r="P22" s="270">
        <f t="shared" si="41"/>
        <v>6008.0600000000022</v>
      </c>
      <c r="Q22" s="240">
        <f t="shared" si="42"/>
        <v>0</v>
      </c>
      <c r="R22" s="240">
        <f>R35+R48</f>
        <v>0</v>
      </c>
      <c r="S22" s="240">
        <f>S35+S48</f>
        <v>0</v>
      </c>
      <c r="T22" s="240">
        <f t="shared" si="43"/>
        <v>234.8</v>
      </c>
      <c r="U22" s="240">
        <f>U35+U48</f>
        <v>71.239999999999995</v>
      </c>
      <c r="V22" s="240">
        <f>V35+V48</f>
        <v>163.56</v>
      </c>
      <c r="W22" s="240">
        <f t="shared" si="44"/>
        <v>6378.3900000000021</v>
      </c>
      <c r="X22" s="240">
        <f>X35+X48</f>
        <v>533.8900000000001</v>
      </c>
      <c r="Y22" s="240">
        <f>Y35+Y48</f>
        <v>5844.5000000000018</v>
      </c>
      <c r="Z22" s="240">
        <f t="shared" si="45"/>
        <v>432.17000000000041</v>
      </c>
      <c r="AA22" s="240">
        <f>AA35+AA48</f>
        <v>260.6600000000002</v>
      </c>
      <c r="AB22" s="240">
        <f>AB35+AB48</f>
        <v>171.51000000000025</v>
      </c>
      <c r="AC22" s="240">
        <f>AC35+AC48</f>
        <v>0</v>
      </c>
      <c r="AD22" s="106"/>
    </row>
    <row r="23" spans="2:30" ht="18" customHeight="1" x14ac:dyDescent="0.15">
      <c r="B23" s="111"/>
      <c r="C23" s="189" t="s">
        <v>14</v>
      </c>
      <c r="D23" s="240">
        <f>E23+N23+Z23+AC23</f>
        <v>5686.8490000000002</v>
      </c>
      <c r="E23" s="240">
        <f t="shared" si="35"/>
        <v>4745.6110000000035</v>
      </c>
      <c r="F23" s="240">
        <f t="shared" si="36"/>
        <v>4717.0660000000034</v>
      </c>
      <c r="G23" s="240">
        <f t="shared" si="37"/>
        <v>28.544999999999987</v>
      </c>
      <c r="H23" s="240">
        <f t="shared" si="38"/>
        <v>4690.5850000000037</v>
      </c>
      <c r="I23" s="240">
        <f t="shared" ref="I23:J23" si="46">I36+I49</f>
        <v>4672.7950000000037</v>
      </c>
      <c r="J23" s="240">
        <f t="shared" si="46"/>
        <v>17.789999999999996</v>
      </c>
      <c r="K23" s="240">
        <f t="shared" si="39"/>
        <v>55.025999999999996</v>
      </c>
      <c r="L23" s="240">
        <f t="shared" ref="L23:M23" si="47">L36+L49</f>
        <v>44.271000000000001</v>
      </c>
      <c r="M23" s="240">
        <f t="shared" si="47"/>
        <v>10.754999999999994</v>
      </c>
      <c r="N23" s="240">
        <f t="shared" si="40"/>
        <v>941.2379999999963</v>
      </c>
      <c r="O23" s="270">
        <f t="shared" si="41"/>
        <v>138.99399999999991</v>
      </c>
      <c r="P23" s="270">
        <f t="shared" si="41"/>
        <v>802.24399999999639</v>
      </c>
      <c r="Q23" s="240">
        <f t="shared" si="42"/>
        <v>0</v>
      </c>
      <c r="R23" s="240">
        <f t="shared" ref="R23:S23" si="48">R36+R49</f>
        <v>0</v>
      </c>
      <c r="S23" s="240">
        <f t="shared" si="48"/>
        <v>0</v>
      </c>
      <c r="T23" s="240">
        <f t="shared" si="43"/>
        <v>28.134999999999998</v>
      </c>
      <c r="U23" s="240">
        <f t="shared" ref="U23:V23" si="49">U36+U49</f>
        <v>11.957000000000001</v>
      </c>
      <c r="V23" s="240">
        <f t="shared" si="49"/>
        <v>16.177999999999997</v>
      </c>
      <c r="W23" s="240">
        <f t="shared" si="44"/>
        <v>913.10299999999631</v>
      </c>
      <c r="X23" s="240">
        <f t="shared" ref="X23:Y23" si="50">X36+X49</f>
        <v>127.03699999999992</v>
      </c>
      <c r="Y23" s="240">
        <f t="shared" si="50"/>
        <v>786.06599999999639</v>
      </c>
      <c r="Z23" s="240">
        <f t="shared" si="45"/>
        <v>0</v>
      </c>
      <c r="AA23" s="240">
        <f t="shared" ref="AA23:AB23" si="51">AA36+AA49</f>
        <v>0</v>
      </c>
      <c r="AB23" s="240">
        <f t="shared" si="51"/>
        <v>0</v>
      </c>
      <c r="AC23" s="240">
        <f t="shared" ref="AC23" si="52">AC36+AC49</f>
        <v>0</v>
      </c>
      <c r="AD23" s="106"/>
    </row>
    <row r="24" spans="2:30" ht="18" customHeight="1" x14ac:dyDescent="0.15">
      <c r="B24" s="112" t="s">
        <v>190</v>
      </c>
      <c r="C24" s="189" t="s">
        <v>13</v>
      </c>
      <c r="D24" s="240">
        <f t="shared" si="34"/>
        <v>84415.860000001892</v>
      </c>
      <c r="E24" s="240">
        <f t="shared" si="35"/>
        <v>47517.120000000861</v>
      </c>
      <c r="F24" s="240">
        <f t="shared" si="36"/>
        <v>46780.710000000858</v>
      </c>
      <c r="G24" s="240">
        <f t="shared" si="37"/>
        <v>736.41000000000076</v>
      </c>
      <c r="H24" s="240">
        <f t="shared" si="38"/>
        <v>47156.750000000859</v>
      </c>
      <c r="I24" s="240">
        <f t="shared" ref="I24:J24" si="53">I37+I50</f>
        <v>46459.110000000859</v>
      </c>
      <c r="J24" s="240">
        <f t="shared" si="53"/>
        <v>697.64000000000078</v>
      </c>
      <c r="K24" s="240">
        <f t="shared" si="39"/>
        <v>360.37000000000012</v>
      </c>
      <c r="L24" s="240">
        <f t="shared" ref="L24:M24" si="54">L37+L50</f>
        <v>321.60000000000014</v>
      </c>
      <c r="M24" s="240">
        <f t="shared" si="54"/>
        <v>38.77000000000001</v>
      </c>
      <c r="N24" s="240">
        <f t="shared" si="40"/>
        <v>33176.770000001045</v>
      </c>
      <c r="O24" s="270">
        <f t="shared" si="41"/>
        <v>6285.9099999999689</v>
      </c>
      <c r="P24" s="270">
        <f t="shared" si="41"/>
        <v>26890.860000001077</v>
      </c>
      <c r="Q24" s="240">
        <f t="shared" si="42"/>
        <v>0</v>
      </c>
      <c r="R24" s="240">
        <f t="shared" ref="R24:S24" si="55">R37+R50</f>
        <v>0</v>
      </c>
      <c r="S24" s="240">
        <f t="shared" si="55"/>
        <v>0</v>
      </c>
      <c r="T24" s="240">
        <f t="shared" si="43"/>
        <v>1369.17</v>
      </c>
      <c r="U24" s="240">
        <f t="shared" ref="U24:V24" si="56">U37+U50</f>
        <v>992.67</v>
      </c>
      <c r="V24" s="240">
        <f t="shared" si="56"/>
        <v>376.5</v>
      </c>
      <c r="W24" s="240">
        <f t="shared" si="44"/>
        <v>31807.600000001046</v>
      </c>
      <c r="X24" s="240">
        <f t="shared" ref="X24:Y24" si="57">X37+X50</f>
        <v>5293.2399999999689</v>
      </c>
      <c r="Y24" s="240">
        <f t="shared" si="57"/>
        <v>26514.360000001077</v>
      </c>
      <c r="Z24" s="240">
        <f t="shared" si="45"/>
        <v>3721.8599999999833</v>
      </c>
      <c r="AA24" s="240">
        <f t="shared" ref="AA24:AB24" si="58">AA37+AA50</f>
        <v>3082.5499999999852</v>
      </c>
      <c r="AB24" s="240">
        <f t="shared" si="58"/>
        <v>639.3099999999979</v>
      </c>
      <c r="AC24" s="240">
        <f t="shared" ref="AC24" si="59">AC37+AC50</f>
        <v>0.11</v>
      </c>
      <c r="AD24" s="106"/>
    </row>
    <row r="25" spans="2:30" ht="18" customHeight="1" thickBot="1" x14ac:dyDescent="0.2">
      <c r="B25" s="111"/>
      <c r="C25" s="189" t="s">
        <v>14</v>
      </c>
      <c r="D25" s="240">
        <f t="shared" si="34"/>
        <v>18805.397999999652</v>
      </c>
      <c r="E25" s="240">
        <f t="shared" si="35"/>
        <v>13870.40799999973</v>
      </c>
      <c r="F25" s="240">
        <f t="shared" si="36"/>
        <v>13809.62099999973</v>
      </c>
      <c r="G25" s="240">
        <f t="shared" si="37"/>
        <v>60.787000000000091</v>
      </c>
      <c r="H25" s="240">
        <f t="shared" si="38"/>
        <v>13807.55899999973</v>
      </c>
      <c r="I25" s="240">
        <f t="shared" ref="I25:J25" si="60">I38+I51</f>
        <v>13749.54299999973</v>
      </c>
      <c r="J25" s="240">
        <f t="shared" si="60"/>
        <v>58.016000000000091</v>
      </c>
      <c r="K25" s="240">
        <f t="shared" si="39"/>
        <v>62.848999999999968</v>
      </c>
      <c r="L25" s="240">
        <f t="shared" ref="L25:M25" si="61">L38+L51</f>
        <v>60.077999999999967</v>
      </c>
      <c r="M25" s="240">
        <f t="shared" si="61"/>
        <v>2.7709999999999995</v>
      </c>
      <c r="N25" s="240">
        <f t="shared" si="40"/>
        <v>4934.9899999999197</v>
      </c>
      <c r="O25" s="270">
        <f t="shared" si="41"/>
        <v>1456.0809999999917</v>
      </c>
      <c r="P25" s="270">
        <f t="shared" si="41"/>
        <v>3478.9089999999283</v>
      </c>
      <c r="Q25" s="240">
        <f t="shared" si="42"/>
        <v>0</v>
      </c>
      <c r="R25" s="240">
        <f t="shared" ref="R25:S25" si="62">R38+R51</f>
        <v>0</v>
      </c>
      <c r="S25" s="240">
        <f t="shared" si="62"/>
        <v>0</v>
      </c>
      <c r="T25" s="240">
        <f t="shared" si="43"/>
        <v>205.82799999999992</v>
      </c>
      <c r="U25" s="240">
        <f t="shared" ref="U25:V25" si="63">U38+U51</f>
        <v>168.73699999999991</v>
      </c>
      <c r="V25" s="240">
        <f t="shared" si="63"/>
        <v>37.090999999999994</v>
      </c>
      <c r="W25" s="240">
        <f t="shared" si="44"/>
        <v>4729.1619999999202</v>
      </c>
      <c r="X25" s="240">
        <f t="shared" ref="X25:Y25" si="64">X38+X51</f>
        <v>1287.3439999999919</v>
      </c>
      <c r="Y25" s="240">
        <f t="shared" si="64"/>
        <v>3441.8179999999284</v>
      </c>
      <c r="Z25" s="240">
        <f t="shared" si="45"/>
        <v>0</v>
      </c>
      <c r="AA25" s="240">
        <f t="shared" ref="AA25:AB25" si="65">AA38+AA51</f>
        <v>0</v>
      </c>
      <c r="AB25" s="240">
        <f t="shared" si="65"/>
        <v>0</v>
      </c>
      <c r="AC25" s="240">
        <f t="shared" ref="AC25" si="66">AC38+AC51</f>
        <v>0</v>
      </c>
      <c r="AD25" s="106"/>
    </row>
    <row r="26" spans="2:30" ht="18" customHeight="1" x14ac:dyDescent="0.15">
      <c r="B26" s="103"/>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row>
    <row r="27" spans="2:30" s="88" customFormat="1" ht="18" customHeight="1" x14ac:dyDescent="0.15">
      <c r="B27" s="88" t="s">
        <v>565</v>
      </c>
    </row>
    <row r="28" spans="2:30" ht="18" customHeight="1" thickBot="1" x14ac:dyDescent="0.2">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t="s">
        <v>389</v>
      </c>
      <c r="AA28" s="101"/>
      <c r="AB28" s="101"/>
      <c r="AC28" s="101"/>
    </row>
    <row r="29" spans="2:30" ht="18" customHeight="1" x14ac:dyDescent="0.15">
      <c r="B29" s="102"/>
      <c r="C29" s="103"/>
      <c r="D29" s="97"/>
      <c r="E29" s="104" t="s">
        <v>0</v>
      </c>
      <c r="F29" s="105"/>
      <c r="G29" s="105"/>
      <c r="H29" s="105"/>
      <c r="I29" s="105"/>
      <c r="J29" s="105"/>
      <c r="K29" s="105"/>
      <c r="L29" s="105"/>
      <c r="M29" s="105"/>
      <c r="N29" s="105"/>
      <c r="O29" s="105"/>
      <c r="P29" s="105"/>
      <c r="Q29" s="105"/>
      <c r="R29" s="105"/>
      <c r="S29" s="105"/>
      <c r="T29" s="105"/>
      <c r="U29" s="105"/>
      <c r="V29" s="105"/>
      <c r="W29" s="105"/>
      <c r="X29" s="105"/>
      <c r="Y29" s="105"/>
      <c r="Z29" s="411" t="s">
        <v>390</v>
      </c>
      <c r="AA29" s="412"/>
      <c r="AB29" s="412"/>
      <c r="AC29" s="413" t="s">
        <v>391</v>
      </c>
      <c r="AD29" s="106"/>
    </row>
    <row r="30" spans="2:30" ht="18" customHeight="1" x14ac:dyDescent="0.15">
      <c r="B30" s="107" t="s">
        <v>392</v>
      </c>
      <c r="C30" s="101"/>
      <c r="D30" s="198" t="s">
        <v>2</v>
      </c>
      <c r="E30" s="193" t="s">
        <v>3</v>
      </c>
      <c r="F30" s="188"/>
      <c r="G30" s="188"/>
      <c r="H30" s="188"/>
      <c r="I30" s="188"/>
      <c r="J30" s="188"/>
      <c r="K30" s="188"/>
      <c r="L30" s="188"/>
      <c r="M30" s="188"/>
      <c r="N30" s="193" t="s">
        <v>4</v>
      </c>
      <c r="O30" s="188"/>
      <c r="P30" s="188"/>
      <c r="Q30" s="188"/>
      <c r="R30" s="188"/>
      <c r="S30" s="188"/>
      <c r="T30" s="188"/>
      <c r="U30" s="188"/>
      <c r="V30" s="188"/>
      <c r="W30" s="188"/>
      <c r="X30" s="188"/>
      <c r="Y30" s="188"/>
      <c r="Z30" s="189"/>
      <c r="AA30" s="189" t="s">
        <v>121</v>
      </c>
      <c r="AB30" s="189" t="s">
        <v>123</v>
      </c>
      <c r="AC30" s="414"/>
      <c r="AD30" s="106"/>
    </row>
    <row r="31" spans="2:30" ht="18" customHeight="1" x14ac:dyDescent="0.15">
      <c r="B31" s="107"/>
      <c r="C31" s="101"/>
      <c r="D31" s="198"/>
      <c r="E31" s="193" t="s">
        <v>5</v>
      </c>
      <c r="F31" s="188"/>
      <c r="G31" s="188"/>
      <c r="H31" s="193" t="s">
        <v>6</v>
      </c>
      <c r="I31" s="188"/>
      <c r="J31" s="188"/>
      <c r="K31" s="193" t="s">
        <v>7</v>
      </c>
      <c r="L31" s="188"/>
      <c r="M31" s="188"/>
      <c r="N31" s="193" t="s">
        <v>8</v>
      </c>
      <c r="O31" s="188"/>
      <c r="P31" s="188"/>
      <c r="Q31" s="193" t="s">
        <v>6</v>
      </c>
      <c r="R31" s="188"/>
      <c r="S31" s="188"/>
      <c r="T31" s="193" t="s">
        <v>7</v>
      </c>
      <c r="U31" s="188"/>
      <c r="V31" s="188"/>
      <c r="W31" s="193" t="s">
        <v>9</v>
      </c>
      <c r="X31" s="188"/>
      <c r="Y31" s="188"/>
      <c r="Z31" s="198" t="s">
        <v>2</v>
      </c>
      <c r="AA31" s="198"/>
      <c r="AB31" s="198"/>
      <c r="AC31" s="409" t="s">
        <v>125</v>
      </c>
      <c r="AD31" s="106"/>
    </row>
    <row r="32" spans="2:30" ht="18" customHeight="1" x14ac:dyDescent="0.15">
      <c r="B32" s="106"/>
      <c r="D32" s="197"/>
      <c r="E32" s="189" t="s">
        <v>2</v>
      </c>
      <c r="F32" s="189" t="s">
        <v>10</v>
      </c>
      <c r="G32" s="189" t="s">
        <v>11</v>
      </c>
      <c r="H32" s="189" t="s">
        <v>2</v>
      </c>
      <c r="I32" s="189" t="s">
        <v>10</v>
      </c>
      <c r="J32" s="189" t="s">
        <v>11</v>
      </c>
      <c r="K32" s="189" t="s">
        <v>2</v>
      </c>
      <c r="L32" s="189" t="s">
        <v>10</v>
      </c>
      <c r="M32" s="189" t="s">
        <v>11</v>
      </c>
      <c r="N32" s="189" t="s">
        <v>2</v>
      </c>
      <c r="O32" s="108" t="s">
        <v>10</v>
      </c>
      <c r="P32" s="109" t="s">
        <v>11</v>
      </c>
      <c r="Q32" s="189" t="s">
        <v>2</v>
      </c>
      <c r="R32" s="189" t="s">
        <v>10</v>
      </c>
      <c r="S32" s="189" t="s">
        <v>11</v>
      </c>
      <c r="T32" s="189" t="s">
        <v>2</v>
      </c>
      <c r="U32" s="189" t="s">
        <v>10</v>
      </c>
      <c r="V32" s="189" t="s">
        <v>11</v>
      </c>
      <c r="W32" s="189" t="s">
        <v>2</v>
      </c>
      <c r="X32" s="189" t="s">
        <v>10</v>
      </c>
      <c r="Y32" s="189" t="s">
        <v>11</v>
      </c>
      <c r="Z32" s="197"/>
      <c r="AA32" s="198" t="s">
        <v>122</v>
      </c>
      <c r="AB32" s="198" t="s">
        <v>124</v>
      </c>
      <c r="AC32" s="410"/>
      <c r="AD32" s="106"/>
    </row>
    <row r="33" spans="2:30" ht="18" customHeight="1" x14ac:dyDescent="0.15">
      <c r="B33" s="110" t="s">
        <v>388</v>
      </c>
      <c r="C33" s="189" t="s">
        <v>13</v>
      </c>
      <c r="D33" s="240">
        <f>E33+N33+Z33+AC33</f>
        <v>58719.050000000898</v>
      </c>
      <c r="E33" s="240">
        <f>F33+G33</f>
        <v>35617.750000000502</v>
      </c>
      <c r="F33" s="240">
        <f>I33+L33</f>
        <v>34863.730000000498</v>
      </c>
      <c r="G33" s="240">
        <f>J33+M33</f>
        <v>754.020000000001</v>
      </c>
      <c r="H33" s="240">
        <f>I33+J33</f>
        <v>35280.040000000496</v>
      </c>
      <c r="I33" s="240">
        <f>I35+I37</f>
        <v>34567.220000000496</v>
      </c>
      <c r="J33" s="240">
        <f>J35+J37</f>
        <v>712.82000000000096</v>
      </c>
      <c r="K33" s="240">
        <f>L33+M33</f>
        <v>337.71000000000004</v>
      </c>
      <c r="L33" s="240">
        <f>L35+L37</f>
        <v>296.51000000000005</v>
      </c>
      <c r="M33" s="240">
        <f>M35+M37</f>
        <v>41.2</v>
      </c>
      <c r="N33" s="240">
        <f>O33+P33</f>
        <v>21551.440000000395</v>
      </c>
      <c r="O33" s="270">
        <f>R33+U33+X33</f>
        <v>3881.0499999999874</v>
      </c>
      <c r="P33" s="270">
        <f>S33+V33+Y33</f>
        <v>17670.390000000407</v>
      </c>
      <c r="Q33" s="240">
        <f>R33+S33</f>
        <v>0</v>
      </c>
      <c r="R33" s="240">
        <f>R35+R37</f>
        <v>0</v>
      </c>
      <c r="S33" s="240">
        <f>S35+S37</f>
        <v>0</v>
      </c>
      <c r="T33" s="240">
        <f>U33+V33</f>
        <v>1131.7299999999998</v>
      </c>
      <c r="U33" s="240">
        <f>U35+U37</f>
        <v>902.14999999999986</v>
      </c>
      <c r="V33" s="240">
        <f>V35+V37</f>
        <v>229.57999999999993</v>
      </c>
      <c r="W33" s="240">
        <f>X33+Y33</f>
        <v>20419.710000000396</v>
      </c>
      <c r="X33" s="240">
        <f>X35+X37</f>
        <v>2978.8999999999874</v>
      </c>
      <c r="Y33" s="240">
        <f>Y35+Y37</f>
        <v>17440.810000000409</v>
      </c>
      <c r="Z33" s="240">
        <f>AA33+AB33</f>
        <v>1549.86</v>
      </c>
      <c r="AA33" s="240">
        <f t="shared" ref="AA33:AC34" si="67">AA35+AA37</f>
        <v>1333.55</v>
      </c>
      <c r="AB33" s="240">
        <f t="shared" si="67"/>
        <v>216.30999999999997</v>
      </c>
      <c r="AC33" s="240">
        <f t="shared" si="67"/>
        <v>0</v>
      </c>
      <c r="AD33" s="106"/>
    </row>
    <row r="34" spans="2:30" ht="18" customHeight="1" x14ac:dyDescent="0.15">
      <c r="B34" s="111"/>
      <c r="C34" s="189" t="s">
        <v>14</v>
      </c>
      <c r="D34" s="240">
        <f t="shared" ref="D34:D38" si="68">E34+N34+Z34+AC34</f>
        <v>12684.510999999948</v>
      </c>
      <c r="E34" s="240">
        <f t="shared" ref="E34:E38" si="69">F34+G34</f>
        <v>9569.8859999999841</v>
      </c>
      <c r="F34" s="240">
        <f t="shared" ref="F34:F38" si="70">I34+L34</f>
        <v>9517.3429999999844</v>
      </c>
      <c r="G34" s="240">
        <f t="shared" ref="G34:G38" si="71">J34+M34</f>
        <v>52.543000000000092</v>
      </c>
      <c r="H34" s="240">
        <f t="shared" ref="H34:H38" si="72">I34+J34</f>
        <v>9518.264999999983</v>
      </c>
      <c r="I34" s="240">
        <f>I36+I38</f>
        <v>9468.7329999999838</v>
      </c>
      <c r="J34" s="240">
        <f>J36+J38</f>
        <v>49.532000000000096</v>
      </c>
      <c r="K34" s="240">
        <f t="shared" ref="K34:K38" si="73">L34+M34</f>
        <v>51.620999999999952</v>
      </c>
      <c r="L34" s="240">
        <f>L36+L38</f>
        <v>48.609999999999957</v>
      </c>
      <c r="M34" s="240">
        <f>M36+M38</f>
        <v>3.0109999999999992</v>
      </c>
      <c r="N34" s="240">
        <f>O34+P34</f>
        <v>3114.6249999999632</v>
      </c>
      <c r="O34" s="270">
        <f t="shared" ref="O34:O38" si="74">R34+U34+X34</f>
        <v>874.34399999999721</v>
      </c>
      <c r="P34" s="270">
        <f t="shared" ref="P34:P38" si="75">S34+V34+Y34</f>
        <v>2240.2809999999658</v>
      </c>
      <c r="Q34" s="240">
        <f t="shared" ref="Q34:Q38" si="76">R34+S34</f>
        <v>0</v>
      </c>
      <c r="R34" s="240">
        <f>R36+R38</f>
        <v>0</v>
      </c>
      <c r="S34" s="240">
        <f>S36+S38</f>
        <v>0</v>
      </c>
      <c r="T34" s="240">
        <f t="shared" ref="T34:T38" si="77">U34+V34</f>
        <v>174.74599999999992</v>
      </c>
      <c r="U34" s="240">
        <f>U36+U38</f>
        <v>152.39699999999993</v>
      </c>
      <c r="V34" s="240">
        <f>V36+V38</f>
        <v>22.348999999999997</v>
      </c>
      <c r="W34" s="240">
        <f t="shared" ref="W34:W38" si="78">X34+Y34</f>
        <v>2939.8789999999631</v>
      </c>
      <c r="X34" s="240">
        <f>X36+X38</f>
        <v>721.94699999999727</v>
      </c>
      <c r="Y34" s="240">
        <f>Y36+Y38</f>
        <v>2217.9319999999657</v>
      </c>
      <c r="Z34" s="240">
        <f t="shared" ref="Z34:Z38" si="79">AA34+AB34</f>
        <v>0</v>
      </c>
      <c r="AA34" s="240">
        <f t="shared" si="67"/>
        <v>0</v>
      </c>
      <c r="AB34" s="240">
        <f t="shared" si="67"/>
        <v>0</v>
      </c>
      <c r="AC34" s="240">
        <f t="shared" si="67"/>
        <v>0</v>
      </c>
      <c r="AD34" s="106"/>
    </row>
    <row r="35" spans="2:30" ht="18" customHeight="1" x14ac:dyDescent="0.15">
      <c r="B35" s="112" t="s">
        <v>189</v>
      </c>
      <c r="C35" s="189" t="s">
        <v>13</v>
      </c>
      <c r="D35" s="240">
        <f t="shared" si="68"/>
        <v>14009.660000000018</v>
      </c>
      <c r="E35" s="240">
        <f t="shared" si="69"/>
        <v>9975.2600000000166</v>
      </c>
      <c r="F35" s="240">
        <f t="shared" si="70"/>
        <v>9774.4900000000162</v>
      </c>
      <c r="G35" s="240">
        <f t="shared" si="71"/>
        <v>200.76999999999995</v>
      </c>
      <c r="H35" s="240">
        <f t="shared" si="72"/>
        <v>9849.3300000000163</v>
      </c>
      <c r="I35" s="240">
        <v>9664.5800000000163</v>
      </c>
      <c r="J35" s="240">
        <v>184.74999999999997</v>
      </c>
      <c r="K35" s="240">
        <f t="shared" si="73"/>
        <v>125.92999999999999</v>
      </c>
      <c r="L35" s="240">
        <v>109.91</v>
      </c>
      <c r="M35" s="240">
        <v>16.019999999999992</v>
      </c>
      <c r="N35" s="240">
        <f t="shared" ref="N35:N38" si="80">O35+P35</f>
        <v>3897.53</v>
      </c>
      <c r="O35" s="270">
        <f t="shared" si="74"/>
        <v>439.52999999999992</v>
      </c>
      <c r="P35" s="270">
        <f t="shared" si="75"/>
        <v>3458.0000000000005</v>
      </c>
      <c r="Q35" s="240">
        <f t="shared" si="76"/>
        <v>0</v>
      </c>
      <c r="R35" s="240">
        <v>0</v>
      </c>
      <c r="S35" s="240">
        <v>0</v>
      </c>
      <c r="T35" s="240">
        <f t="shared" si="77"/>
        <v>149.25</v>
      </c>
      <c r="U35" s="240">
        <v>57.949999999999996</v>
      </c>
      <c r="V35" s="240">
        <v>91.3</v>
      </c>
      <c r="W35" s="240">
        <f t="shared" si="78"/>
        <v>3748.28</v>
      </c>
      <c r="X35" s="240">
        <v>381.57999999999993</v>
      </c>
      <c r="Y35" s="240">
        <v>3366.7000000000003</v>
      </c>
      <c r="Z35" s="240">
        <f t="shared" si="79"/>
        <v>136.87</v>
      </c>
      <c r="AA35" s="240">
        <v>71.560000000000031</v>
      </c>
      <c r="AB35" s="240">
        <v>65.309999999999974</v>
      </c>
      <c r="AC35" s="240">
        <v>0</v>
      </c>
      <c r="AD35" s="106"/>
    </row>
    <row r="36" spans="2:30" ht="18" customHeight="1" x14ac:dyDescent="0.15">
      <c r="B36" s="111"/>
      <c r="C36" s="189" t="s">
        <v>14</v>
      </c>
      <c r="D36" s="240">
        <f t="shared" si="68"/>
        <v>3192.7230000000018</v>
      </c>
      <c r="E36" s="240">
        <f t="shared" si="69"/>
        <v>2637.3990000000035</v>
      </c>
      <c r="F36" s="240">
        <f t="shared" si="70"/>
        <v>2623.1510000000035</v>
      </c>
      <c r="G36" s="240">
        <f t="shared" si="71"/>
        <v>14.247999999999998</v>
      </c>
      <c r="H36" s="240">
        <f t="shared" si="72"/>
        <v>2624.4890000000037</v>
      </c>
      <c r="I36" s="240">
        <v>2611.7520000000036</v>
      </c>
      <c r="J36" s="240">
        <v>12.736999999999998</v>
      </c>
      <c r="K36" s="240">
        <f t="shared" si="73"/>
        <v>12.909999999999993</v>
      </c>
      <c r="L36" s="240">
        <v>11.398999999999994</v>
      </c>
      <c r="M36" s="240">
        <v>1.5109999999999997</v>
      </c>
      <c r="N36" s="240">
        <f t="shared" si="80"/>
        <v>555.32399999999848</v>
      </c>
      <c r="O36" s="270">
        <f t="shared" si="74"/>
        <v>101.41299999999991</v>
      </c>
      <c r="P36" s="270">
        <f t="shared" si="75"/>
        <v>453.91099999999852</v>
      </c>
      <c r="Q36" s="240">
        <f t="shared" si="76"/>
        <v>0</v>
      </c>
      <c r="R36" s="240">
        <v>0</v>
      </c>
      <c r="S36" s="240">
        <v>0</v>
      </c>
      <c r="T36" s="240">
        <f t="shared" si="77"/>
        <v>18.780999999999999</v>
      </c>
      <c r="U36" s="240">
        <v>9.74</v>
      </c>
      <c r="V36" s="240">
        <v>9.0409999999999986</v>
      </c>
      <c r="W36" s="240">
        <f t="shared" si="78"/>
        <v>536.54299999999841</v>
      </c>
      <c r="X36" s="240">
        <v>91.672999999999917</v>
      </c>
      <c r="Y36" s="240">
        <v>444.86999999999853</v>
      </c>
      <c r="Z36" s="240">
        <f t="shared" si="79"/>
        <v>0</v>
      </c>
      <c r="AA36" s="240">
        <v>0</v>
      </c>
      <c r="AB36" s="240">
        <v>0</v>
      </c>
      <c r="AC36" s="240">
        <v>0</v>
      </c>
      <c r="AD36" s="106"/>
    </row>
    <row r="37" spans="2:30" ht="18" customHeight="1" x14ac:dyDescent="0.15">
      <c r="B37" s="112" t="s">
        <v>190</v>
      </c>
      <c r="C37" s="189" t="s">
        <v>13</v>
      </c>
      <c r="D37" s="240">
        <f t="shared" si="68"/>
        <v>44709.39000000088</v>
      </c>
      <c r="E37" s="240">
        <f t="shared" si="69"/>
        <v>25642.490000000482</v>
      </c>
      <c r="F37" s="240">
        <f t="shared" si="70"/>
        <v>25089.240000000482</v>
      </c>
      <c r="G37" s="240">
        <f t="shared" si="71"/>
        <v>553.25000000000091</v>
      </c>
      <c r="H37" s="240">
        <f t="shared" si="72"/>
        <v>25430.710000000483</v>
      </c>
      <c r="I37" s="240">
        <v>24902.640000000483</v>
      </c>
      <c r="J37" s="240">
        <v>528.07000000000096</v>
      </c>
      <c r="K37" s="240">
        <f t="shared" si="73"/>
        <v>211.78000000000006</v>
      </c>
      <c r="L37" s="240">
        <v>186.60000000000005</v>
      </c>
      <c r="M37" s="240">
        <v>25.180000000000007</v>
      </c>
      <c r="N37" s="240">
        <f t="shared" si="80"/>
        <v>17653.910000000396</v>
      </c>
      <c r="O37" s="270">
        <f t="shared" si="74"/>
        <v>3441.5199999999872</v>
      </c>
      <c r="P37" s="270">
        <f t="shared" si="75"/>
        <v>14212.390000000411</v>
      </c>
      <c r="Q37" s="240">
        <f t="shared" si="76"/>
        <v>0</v>
      </c>
      <c r="R37" s="240">
        <v>0</v>
      </c>
      <c r="S37" s="240">
        <v>0</v>
      </c>
      <c r="T37" s="240">
        <f t="shared" si="77"/>
        <v>982.47999999999979</v>
      </c>
      <c r="U37" s="240">
        <v>844.19999999999982</v>
      </c>
      <c r="V37" s="240">
        <v>138.27999999999994</v>
      </c>
      <c r="W37" s="240">
        <f t="shared" si="78"/>
        <v>16671.430000000397</v>
      </c>
      <c r="X37" s="240">
        <v>2597.3199999999874</v>
      </c>
      <c r="Y37" s="240">
        <v>14074.11000000041</v>
      </c>
      <c r="Z37" s="240">
        <f t="shared" si="79"/>
        <v>1412.99</v>
      </c>
      <c r="AA37" s="240">
        <f>1202.66+59.33</f>
        <v>1261.99</v>
      </c>
      <c r="AB37" s="240">
        <f>156.5+2.29-7.79</f>
        <v>151</v>
      </c>
      <c r="AC37" s="240">
        <v>0</v>
      </c>
      <c r="AD37" s="106"/>
    </row>
    <row r="38" spans="2:30" ht="18" customHeight="1" thickBot="1" x14ac:dyDescent="0.2">
      <c r="B38" s="111"/>
      <c r="C38" s="189" t="s">
        <v>14</v>
      </c>
      <c r="D38" s="240">
        <f t="shared" si="68"/>
        <v>9491.7879999999441</v>
      </c>
      <c r="E38" s="240">
        <f t="shared" si="69"/>
        <v>6932.4869999999801</v>
      </c>
      <c r="F38" s="240">
        <f t="shared" si="70"/>
        <v>6894.19199999998</v>
      </c>
      <c r="G38" s="240">
        <f t="shared" si="71"/>
        <v>38.295000000000094</v>
      </c>
      <c r="H38" s="240">
        <f t="shared" si="72"/>
        <v>6893.7759999999798</v>
      </c>
      <c r="I38" s="240">
        <v>6856.9809999999798</v>
      </c>
      <c r="J38" s="240">
        <v>36.795000000000094</v>
      </c>
      <c r="K38" s="240">
        <f t="shared" si="73"/>
        <v>38.710999999999963</v>
      </c>
      <c r="L38" s="240">
        <v>37.210999999999963</v>
      </c>
      <c r="M38" s="240">
        <v>1.4999999999999998</v>
      </c>
      <c r="N38" s="240">
        <f t="shared" si="80"/>
        <v>2559.3009999999645</v>
      </c>
      <c r="O38" s="270">
        <f t="shared" si="74"/>
        <v>772.93099999999731</v>
      </c>
      <c r="P38" s="270">
        <f t="shared" si="75"/>
        <v>1786.3699999999671</v>
      </c>
      <c r="Q38" s="240">
        <f t="shared" si="76"/>
        <v>0</v>
      </c>
      <c r="R38" s="240">
        <v>0</v>
      </c>
      <c r="S38" s="240">
        <v>0</v>
      </c>
      <c r="T38" s="240">
        <f t="shared" si="77"/>
        <v>155.96499999999992</v>
      </c>
      <c r="U38" s="240">
        <v>142.65699999999993</v>
      </c>
      <c r="V38" s="240">
        <v>13.307999999999996</v>
      </c>
      <c r="W38" s="240">
        <f t="shared" si="78"/>
        <v>2403.3359999999648</v>
      </c>
      <c r="X38" s="240">
        <v>630.27399999999739</v>
      </c>
      <c r="Y38" s="240">
        <v>1773.0619999999672</v>
      </c>
      <c r="Z38" s="240">
        <f t="shared" si="79"/>
        <v>0</v>
      </c>
      <c r="AA38" s="240">
        <v>0</v>
      </c>
      <c r="AB38" s="240">
        <v>0</v>
      </c>
      <c r="AC38" s="240">
        <v>0</v>
      </c>
      <c r="AD38" s="106"/>
    </row>
    <row r="39" spans="2:30" ht="18" customHeight="1" x14ac:dyDescent="0.15">
      <c r="B39" s="103"/>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row>
    <row r="40" spans="2:30" s="88" customFormat="1" ht="18" customHeight="1" x14ac:dyDescent="0.15">
      <c r="B40" s="88" t="s">
        <v>564</v>
      </c>
    </row>
    <row r="41" spans="2:30" ht="18" customHeight="1" thickBot="1" x14ac:dyDescent="0.2">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t="s">
        <v>389</v>
      </c>
      <c r="AA41" s="101"/>
      <c r="AB41" s="101"/>
      <c r="AC41" s="101"/>
    </row>
    <row r="42" spans="2:30" ht="18" customHeight="1" x14ac:dyDescent="0.15">
      <c r="B42" s="102"/>
      <c r="C42" s="103"/>
      <c r="D42" s="97"/>
      <c r="E42" s="104" t="s">
        <v>0</v>
      </c>
      <c r="F42" s="105"/>
      <c r="G42" s="105"/>
      <c r="H42" s="105"/>
      <c r="I42" s="105"/>
      <c r="J42" s="105"/>
      <c r="K42" s="105"/>
      <c r="L42" s="105"/>
      <c r="M42" s="105"/>
      <c r="N42" s="105"/>
      <c r="O42" s="105"/>
      <c r="P42" s="105"/>
      <c r="Q42" s="105"/>
      <c r="R42" s="105"/>
      <c r="S42" s="105"/>
      <c r="T42" s="105"/>
      <c r="U42" s="105"/>
      <c r="V42" s="105"/>
      <c r="W42" s="105"/>
      <c r="X42" s="105"/>
      <c r="Y42" s="105"/>
      <c r="Z42" s="411" t="s">
        <v>390</v>
      </c>
      <c r="AA42" s="412"/>
      <c r="AB42" s="412"/>
      <c r="AC42" s="413" t="s">
        <v>391</v>
      </c>
      <c r="AD42" s="106"/>
    </row>
    <row r="43" spans="2:30" ht="18" customHeight="1" x14ac:dyDescent="0.15">
      <c r="B43" s="107" t="s">
        <v>392</v>
      </c>
      <c r="C43" s="101"/>
      <c r="D43" s="198" t="s">
        <v>2</v>
      </c>
      <c r="E43" s="193" t="s">
        <v>3</v>
      </c>
      <c r="F43" s="188"/>
      <c r="G43" s="188"/>
      <c r="H43" s="188"/>
      <c r="I43" s="188"/>
      <c r="J43" s="188"/>
      <c r="K43" s="188"/>
      <c r="L43" s="188"/>
      <c r="M43" s="188"/>
      <c r="N43" s="193" t="s">
        <v>4</v>
      </c>
      <c r="O43" s="188"/>
      <c r="P43" s="188"/>
      <c r="Q43" s="188"/>
      <c r="R43" s="188"/>
      <c r="S43" s="188"/>
      <c r="T43" s="188"/>
      <c r="U43" s="188"/>
      <c r="V43" s="188"/>
      <c r="W43" s="188"/>
      <c r="X43" s="188"/>
      <c r="Y43" s="188"/>
      <c r="Z43" s="189"/>
      <c r="AA43" s="189" t="s">
        <v>121</v>
      </c>
      <c r="AB43" s="189" t="s">
        <v>123</v>
      </c>
      <c r="AC43" s="414"/>
      <c r="AD43" s="106"/>
    </row>
    <row r="44" spans="2:30" ht="18" customHeight="1" x14ac:dyDescent="0.15">
      <c r="B44" s="107"/>
      <c r="C44" s="101"/>
      <c r="D44" s="198"/>
      <c r="E44" s="193" t="s">
        <v>5</v>
      </c>
      <c r="F44" s="188"/>
      <c r="G44" s="188"/>
      <c r="H44" s="193" t="s">
        <v>6</v>
      </c>
      <c r="I44" s="188"/>
      <c r="J44" s="188"/>
      <c r="K44" s="193" t="s">
        <v>7</v>
      </c>
      <c r="L44" s="188"/>
      <c r="M44" s="188"/>
      <c r="N44" s="193" t="s">
        <v>8</v>
      </c>
      <c r="O44" s="188"/>
      <c r="P44" s="188"/>
      <c r="Q44" s="193" t="s">
        <v>6</v>
      </c>
      <c r="R44" s="188"/>
      <c r="S44" s="188"/>
      <c r="T44" s="193" t="s">
        <v>7</v>
      </c>
      <c r="U44" s="188"/>
      <c r="V44" s="188"/>
      <c r="W44" s="193" t="s">
        <v>9</v>
      </c>
      <c r="X44" s="188"/>
      <c r="Y44" s="188"/>
      <c r="Z44" s="198" t="s">
        <v>2</v>
      </c>
      <c r="AA44" s="198"/>
      <c r="AB44" s="198"/>
      <c r="AC44" s="409" t="s">
        <v>125</v>
      </c>
      <c r="AD44" s="106"/>
    </row>
    <row r="45" spans="2:30" ht="18" customHeight="1" x14ac:dyDescent="0.15">
      <c r="B45" s="106"/>
      <c r="D45" s="197"/>
      <c r="E45" s="189" t="s">
        <v>2</v>
      </c>
      <c r="F45" s="189" t="s">
        <v>10</v>
      </c>
      <c r="G45" s="189" t="s">
        <v>11</v>
      </c>
      <c r="H45" s="189" t="s">
        <v>2</v>
      </c>
      <c r="I45" s="189" t="s">
        <v>10</v>
      </c>
      <c r="J45" s="189" t="s">
        <v>11</v>
      </c>
      <c r="K45" s="189" t="s">
        <v>2</v>
      </c>
      <c r="L45" s="189" t="s">
        <v>10</v>
      </c>
      <c r="M45" s="189" t="s">
        <v>11</v>
      </c>
      <c r="N45" s="189" t="s">
        <v>2</v>
      </c>
      <c r="O45" s="108" t="s">
        <v>10</v>
      </c>
      <c r="P45" s="109" t="s">
        <v>11</v>
      </c>
      <c r="Q45" s="189" t="s">
        <v>2</v>
      </c>
      <c r="R45" s="189" t="s">
        <v>10</v>
      </c>
      <c r="S45" s="189" t="s">
        <v>11</v>
      </c>
      <c r="T45" s="189" t="s">
        <v>2</v>
      </c>
      <c r="U45" s="189" t="s">
        <v>10</v>
      </c>
      <c r="V45" s="189" t="s">
        <v>11</v>
      </c>
      <c r="W45" s="189" t="s">
        <v>2</v>
      </c>
      <c r="X45" s="189" t="s">
        <v>10</v>
      </c>
      <c r="Y45" s="189" t="s">
        <v>11</v>
      </c>
      <c r="Z45" s="197"/>
      <c r="AA45" s="198" t="s">
        <v>122</v>
      </c>
      <c r="AB45" s="198" t="s">
        <v>124</v>
      </c>
      <c r="AC45" s="410"/>
      <c r="AD45" s="106"/>
    </row>
    <row r="46" spans="2:30" ht="18" customHeight="1" x14ac:dyDescent="0.15">
      <c r="B46" s="110" t="s">
        <v>388</v>
      </c>
      <c r="C46" s="189" t="s">
        <v>13</v>
      </c>
      <c r="D46" s="240">
        <f>E46+N46+Z46+AC46</f>
        <v>50850.960000001083</v>
      </c>
      <c r="E46" s="240">
        <f>F46+G46</f>
        <v>30008.160000000444</v>
      </c>
      <c r="F46" s="240">
        <f>I46+L46</f>
        <v>29696.820000000444</v>
      </c>
      <c r="G46" s="240">
        <f>J46+M46</f>
        <v>311.33999999999986</v>
      </c>
      <c r="H46" s="240">
        <f>I46+J46</f>
        <v>29515.730000000443</v>
      </c>
      <c r="I46" s="240">
        <f>I48+I50</f>
        <v>29309.200000000445</v>
      </c>
      <c r="J46" s="240">
        <f>J48+J50</f>
        <v>206.52999999999983</v>
      </c>
      <c r="K46" s="240">
        <f>L46+M46</f>
        <v>492.43000000000018</v>
      </c>
      <c r="L46" s="240">
        <f>L48+L50</f>
        <v>387.62000000000012</v>
      </c>
      <c r="M46" s="240">
        <f>M48+M50</f>
        <v>104.81000000000003</v>
      </c>
      <c r="N46" s="240">
        <f>O46+P46</f>
        <v>18238.520000000652</v>
      </c>
      <c r="O46" s="270">
        <f>R46+U46+X46</f>
        <v>3009.989999999982</v>
      </c>
      <c r="P46" s="270">
        <f>S46+V46+Y46</f>
        <v>15228.530000000668</v>
      </c>
      <c r="Q46" s="240">
        <f>R46+S46</f>
        <v>0</v>
      </c>
      <c r="R46" s="240">
        <f>R48+R50</f>
        <v>0</v>
      </c>
      <c r="S46" s="240">
        <f>S48+S50</f>
        <v>0</v>
      </c>
      <c r="T46" s="240">
        <f>U46+V46</f>
        <v>472.24000000000024</v>
      </c>
      <c r="U46" s="240">
        <f>U48+U50</f>
        <v>161.76000000000013</v>
      </c>
      <c r="V46" s="240">
        <f>V48+V50</f>
        <v>310.48000000000008</v>
      </c>
      <c r="W46" s="240">
        <f>X46+Y46</f>
        <v>17766.28000000065</v>
      </c>
      <c r="X46" s="240">
        <f>X48+X50</f>
        <v>2848.2299999999818</v>
      </c>
      <c r="Y46" s="240">
        <f>Y48+Y50</f>
        <v>14918.050000000669</v>
      </c>
      <c r="Z46" s="240">
        <f>AA46+AB46</f>
        <v>2604.1699999999837</v>
      </c>
      <c r="AA46" s="240">
        <f t="shared" ref="AA46:AC47" si="81">AA48+AA50</f>
        <v>2009.6599999999853</v>
      </c>
      <c r="AB46" s="240">
        <f t="shared" si="81"/>
        <v>594.50999999999817</v>
      </c>
      <c r="AC46" s="240">
        <f t="shared" si="81"/>
        <v>0.11</v>
      </c>
      <c r="AD46" s="106"/>
    </row>
    <row r="47" spans="2:30" ht="18" customHeight="1" x14ac:dyDescent="0.15">
      <c r="B47" s="111"/>
      <c r="C47" s="189" t="s">
        <v>14</v>
      </c>
      <c r="D47" s="240">
        <f t="shared" ref="D47:D51" si="82">E47+N47+Z47+AC47</f>
        <v>11807.735999999704</v>
      </c>
      <c r="E47" s="240">
        <f t="shared" ref="E47:E51" si="83">F47+G47</f>
        <v>9046.1329999997506</v>
      </c>
      <c r="F47" s="240">
        <f>I47+L47</f>
        <v>9009.3439999997499</v>
      </c>
      <c r="G47" s="240">
        <f>J47+M47</f>
        <v>36.788999999999987</v>
      </c>
      <c r="H47" s="240">
        <f t="shared" ref="H47:H51" si="84">I47+J47</f>
        <v>8979.8789999997498</v>
      </c>
      <c r="I47" s="240">
        <f>I49+I51</f>
        <v>8953.6049999997504</v>
      </c>
      <c r="J47" s="240">
        <f>J49+J51</f>
        <v>26.273999999999994</v>
      </c>
      <c r="K47" s="240">
        <f t="shared" ref="K47:K51" si="85">L47+M47</f>
        <v>66.254000000000005</v>
      </c>
      <c r="L47" s="240">
        <f>L49+L51</f>
        <v>55.739000000000011</v>
      </c>
      <c r="M47" s="240">
        <f>M49+M51</f>
        <v>10.514999999999993</v>
      </c>
      <c r="N47" s="240">
        <f t="shared" ref="N47:N51" si="86">O47+P47</f>
        <v>2761.6029999999532</v>
      </c>
      <c r="O47" s="270">
        <f>R47+U47+X47</f>
        <v>720.73099999999442</v>
      </c>
      <c r="P47" s="270">
        <f>S47+V47+Y47</f>
        <v>2040.8719999999589</v>
      </c>
      <c r="Q47" s="240">
        <f t="shared" ref="Q47:Q51" si="87">R47+S47</f>
        <v>0</v>
      </c>
      <c r="R47" s="240">
        <f>R49+R51</f>
        <v>0</v>
      </c>
      <c r="S47" s="240">
        <f>S49+S51</f>
        <v>0</v>
      </c>
      <c r="T47" s="240">
        <f t="shared" ref="T47:T51" si="88">U47+V47</f>
        <v>59.216999999999992</v>
      </c>
      <c r="U47" s="240">
        <f>U49+U51</f>
        <v>28.29699999999999</v>
      </c>
      <c r="V47" s="240">
        <f>V49+V51</f>
        <v>30.92</v>
      </c>
      <c r="W47" s="240">
        <f t="shared" ref="W47:W51" si="89">X47+Y47</f>
        <v>2702.3859999999531</v>
      </c>
      <c r="X47" s="240">
        <f>X49+X51</f>
        <v>692.4339999999944</v>
      </c>
      <c r="Y47" s="240">
        <f>Y49+Y51</f>
        <v>2009.9519999999588</v>
      </c>
      <c r="Z47" s="240">
        <f t="shared" ref="Z47:Z51" si="90">AA47+AB47</f>
        <v>0</v>
      </c>
      <c r="AA47" s="240">
        <f t="shared" si="81"/>
        <v>0</v>
      </c>
      <c r="AB47" s="240">
        <f t="shared" si="81"/>
        <v>0</v>
      </c>
      <c r="AC47" s="240">
        <f t="shared" si="81"/>
        <v>0</v>
      </c>
      <c r="AD47" s="106"/>
    </row>
    <row r="48" spans="2:30" ht="18" customHeight="1" x14ac:dyDescent="0.15">
      <c r="B48" s="112" t="s">
        <v>189</v>
      </c>
      <c r="C48" s="189" t="s">
        <v>13</v>
      </c>
      <c r="D48" s="240">
        <f t="shared" si="82"/>
        <v>11144.490000000076</v>
      </c>
      <c r="E48" s="240">
        <f t="shared" si="83"/>
        <v>8133.5300000000734</v>
      </c>
      <c r="F48" s="240">
        <v>8005.3500000000731</v>
      </c>
      <c r="G48" s="240">
        <v>128.18000000000004</v>
      </c>
      <c r="H48" s="240">
        <f t="shared" si="84"/>
        <v>7789.6900000000733</v>
      </c>
      <c r="I48" s="240">
        <v>7752.7300000000732</v>
      </c>
      <c r="J48" s="240">
        <v>36.960000000000008</v>
      </c>
      <c r="K48" s="240">
        <f t="shared" si="85"/>
        <v>343.84000000000003</v>
      </c>
      <c r="L48" s="240">
        <v>252.62000000000003</v>
      </c>
      <c r="M48" s="240">
        <v>91.220000000000027</v>
      </c>
      <c r="N48" s="240">
        <f t="shared" si="86"/>
        <v>2715.6600000000026</v>
      </c>
      <c r="O48" s="269">
        <v>165.60000000000014</v>
      </c>
      <c r="P48" s="268">
        <v>2550.0600000000022</v>
      </c>
      <c r="Q48" s="240">
        <f t="shared" si="87"/>
        <v>0</v>
      </c>
      <c r="R48" s="240">
        <v>0</v>
      </c>
      <c r="S48" s="240">
        <v>0</v>
      </c>
      <c r="T48" s="240">
        <f t="shared" si="88"/>
        <v>85.550000000000011</v>
      </c>
      <c r="U48" s="240">
        <v>13.290000000000001</v>
      </c>
      <c r="V48" s="240">
        <v>72.260000000000005</v>
      </c>
      <c r="W48" s="240">
        <f t="shared" si="89"/>
        <v>2630.1100000000019</v>
      </c>
      <c r="X48" s="240">
        <v>152.31000000000014</v>
      </c>
      <c r="Y48" s="240">
        <v>2477.800000000002</v>
      </c>
      <c r="Z48" s="240">
        <f t="shared" si="90"/>
        <v>295.30000000000047</v>
      </c>
      <c r="AA48" s="240">
        <v>189.10000000000019</v>
      </c>
      <c r="AB48" s="240">
        <v>106.20000000000027</v>
      </c>
      <c r="AC48" s="240">
        <v>0</v>
      </c>
      <c r="AD48" s="106"/>
    </row>
    <row r="49" spans="2:30" ht="18" customHeight="1" x14ac:dyDescent="0.15">
      <c r="B49" s="111"/>
      <c r="C49" s="189" t="s">
        <v>14</v>
      </c>
      <c r="D49" s="240">
        <f t="shared" si="82"/>
        <v>2494.1259999999979</v>
      </c>
      <c r="E49" s="240">
        <f t="shared" si="83"/>
        <v>2108.212</v>
      </c>
      <c r="F49" s="240">
        <v>2093.915</v>
      </c>
      <c r="G49" s="240">
        <v>14.296999999999993</v>
      </c>
      <c r="H49" s="240">
        <f t="shared" si="84"/>
        <v>2066.096</v>
      </c>
      <c r="I49" s="240">
        <v>2061.0430000000001</v>
      </c>
      <c r="J49" s="240">
        <v>5.0529999999999982</v>
      </c>
      <c r="K49" s="240">
        <f t="shared" si="85"/>
        <v>42.116</v>
      </c>
      <c r="L49" s="240">
        <v>32.872000000000007</v>
      </c>
      <c r="M49" s="240">
        <v>9.2439999999999944</v>
      </c>
      <c r="N49" s="240">
        <f t="shared" si="86"/>
        <v>385.91399999999794</v>
      </c>
      <c r="O49" s="269">
        <v>37.580999999999996</v>
      </c>
      <c r="P49" s="268">
        <v>348.33299999999792</v>
      </c>
      <c r="Q49" s="240">
        <f t="shared" si="87"/>
        <v>0</v>
      </c>
      <c r="R49" s="240">
        <v>0</v>
      </c>
      <c r="S49" s="240">
        <v>0</v>
      </c>
      <c r="T49" s="240">
        <f t="shared" si="88"/>
        <v>9.3539999999999992</v>
      </c>
      <c r="U49" s="240">
        <v>2.2170000000000001</v>
      </c>
      <c r="V49" s="240">
        <v>7.1369999999999987</v>
      </c>
      <c r="W49" s="240">
        <f t="shared" si="89"/>
        <v>376.5599999999979</v>
      </c>
      <c r="X49" s="240">
        <v>35.363999999999997</v>
      </c>
      <c r="Y49" s="240">
        <v>341.19599999999792</v>
      </c>
      <c r="Z49" s="240">
        <f t="shared" si="90"/>
        <v>0</v>
      </c>
      <c r="AA49" s="240">
        <v>0</v>
      </c>
      <c r="AB49" s="240">
        <v>0</v>
      </c>
      <c r="AC49" s="240">
        <v>0</v>
      </c>
      <c r="AD49" s="106"/>
    </row>
    <row r="50" spans="2:30" ht="18" customHeight="1" x14ac:dyDescent="0.15">
      <c r="B50" s="112" t="s">
        <v>190</v>
      </c>
      <c r="C50" s="189" t="s">
        <v>13</v>
      </c>
      <c r="D50" s="240">
        <f t="shared" si="82"/>
        <v>39706.470000001005</v>
      </c>
      <c r="E50" s="240">
        <f t="shared" si="83"/>
        <v>21874.630000000372</v>
      </c>
      <c r="F50" s="240">
        <v>21691.470000000372</v>
      </c>
      <c r="G50" s="240">
        <v>183.15999999999983</v>
      </c>
      <c r="H50" s="240">
        <f t="shared" si="84"/>
        <v>21726.040000000372</v>
      </c>
      <c r="I50" s="240">
        <v>21556.470000000372</v>
      </c>
      <c r="J50" s="240">
        <v>169.56999999999982</v>
      </c>
      <c r="K50" s="240">
        <f t="shared" si="85"/>
        <v>148.59000000000009</v>
      </c>
      <c r="L50" s="240">
        <v>135.00000000000009</v>
      </c>
      <c r="M50" s="240">
        <v>13.59</v>
      </c>
      <c r="N50" s="240">
        <f t="shared" si="86"/>
        <v>15522.860000000648</v>
      </c>
      <c r="O50" s="269">
        <v>2844.3899999999821</v>
      </c>
      <c r="P50" s="268">
        <v>12678.470000000665</v>
      </c>
      <c r="Q50" s="240">
        <f t="shared" si="87"/>
        <v>0</v>
      </c>
      <c r="R50" s="240">
        <v>0</v>
      </c>
      <c r="S50" s="240">
        <v>0</v>
      </c>
      <c r="T50" s="240">
        <f t="shared" si="88"/>
        <v>386.69000000000017</v>
      </c>
      <c r="U50" s="240">
        <v>148.47000000000014</v>
      </c>
      <c r="V50" s="240">
        <v>238.22000000000006</v>
      </c>
      <c r="W50" s="240">
        <f t="shared" si="89"/>
        <v>15136.170000000648</v>
      </c>
      <c r="X50" s="240">
        <v>2695.9199999999819</v>
      </c>
      <c r="Y50" s="240">
        <v>12440.250000000666</v>
      </c>
      <c r="Z50" s="240">
        <f t="shared" si="90"/>
        <v>2308.8699999999831</v>
      </c>
      <c r="AA50" s="240">
        <v>1820.5599999999852</v>
      </c>
      <c r="AB50" s="240">
        <f>499.339999999998-2.99-8.04</f>
        <v>488.30999999999796</v>
      </c>
      <c r="AC50" s="240">
        <v>0.11</v>
      </c>
      <c r="AD50" s="106"/>
    </row>
    <row r="51" spans="2:30" ht="18" customHeight="1" thickBot="1" x14ac:dyDescent="0.2">
      <c r="B51" s="111"/>
      <c r="C51" s="189" t="s">
        <v>14</v>
      </c>
      <c r="D51" s="240">
        <f t="shared" si="82"/>
        <v>9313.6099999997059</v>
      </c>
      <c r="E51" s="240">
        <f t="shared" si="83"/>
        <v>6937.9209999997511</v>
      </c>
      <c r="F51" s="240">
        <v>6915.4289999997509</v>
      </c>
      <c r="G51" s="240">
        <v>22.491999999999997</v>
      </c>
      <c r="H51" s="240">
        <f t="shared" si="84"/>
        <v>6913.7829999997502</v>
      </c>
      <c r="I51" s="240">
        <v>6892.5619999997507</v>
      </c>
      <c r="J51" s="240">
        <v>21.220999999999997</v>
      </c>
      <c r="K51" s="240">
        <f t="shared" si="85"/>
        <v>24.138000000000005</v>
      </c>
      <c r="L51" s="240">
        <v>22.867000000000004</v>
      </c>
      <c r="M51" s="240">
        <v>1.2709999999999997</v>
      </c>
      <c r="N51" s="240">
        <f t="shared" si="86"/>
        <v>2375.6889999999553</v>
      </c>
      <c r="O51" s="267">
        <v>683.14999999999441</v>
      </c>
      <c r="P51" s="266">
        <v>1692.5389999999609</v>
      </c>
      <c r="Q51" s="240">
        <f t="shared" si="87"/>
        <v>0</v>
      </c>
      <c r="R51" s="240">
        <v>0</v>
      </c>
      <c r="S51" s="240">
        <v>0</v>
      </c>
      <c r="T51" s="240">
        <f t="shared" si="88"/>
        <v>49.862999999999992</v>
      </c>
      <c r="U51" s="240">
        <v>26.079999999999991</v>
      </c>
      <c r="V51" s="240">
        <v>23.783000000000001</v>
      </c>
      <c r="W51" s="240">
        <f t="shared" si="89"/>
        <v>2325.8259999999555</v>
      </c>
      <c r="X51" s="240">
        <v>657.06999999999437</v>
      </c>
      <c r="Y51" s="240">
        <v>1668.755999999961</v>
      </c>
      <c r="Z51" s="240">
        <f t="shared" si="90"/>
        <v>0</v>
      </c>
      <c r="AA51" s="240">
        <v>0</v>
      </c>
      <c r="AB51" s="240">
        <v>0</v>
      </c>
      <c r="AC51" s="240">
        <v>0</v>
      </c>
      <c r="AD51" s="106"/>
    </row>
    <row r="52" spans="2:30" ht="18" customHeight="1" x14ac:dyDescent="0.15">
      <c r="B52" s="103"/>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row>
    <row r="53" spans="2:30" s="88" customFormat="1" ht="18" customHeight="1" x14ac:dyDescent="0.15">
      <c r="B53" s="88" t="s">
        <v>563</v>
      </c>
    </row>
    <row r="54" spans="2:30" ht="18" customHeight="1" thickBot="1" x14ac:dyDescent="0.2">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t="s">
        <v>389</v>
      </c>
      <c r="AA54" s="101"/>
      <c r="AB54" s="101"/>
      <c r="AC54" s="101"/>
    </row>
    <row r="55" spans="2:30" ht="18" customHeight="1" x14ac:dyDescent="0.15">
      <c r="B55" s="102"/>
      <c r="C55" s="103"/>
      <c r="D55" s="97"/>
      <c r="E55" s="104" t="s">
        <v>0</v>
      </c>
      <c r="F55" s="105"/>
      <c r="G55" s="105"/>
      <c r="H55" s="105"/>
      <c r="I55" s="105"/>
      <c r="J55" s="105"/>
      <c r="K55" s="105"/>
      <c r="L55" s="105"/>
      <c r="M55" s="105"/>
      <c r="N55" s="105"/>
      <c r="O55" s="105"/>
      <c r="P55" s="105"/>
      <c r="Q55" s="105"/>
      <c r="R55" s="105"/>
      <c r="S55" s="105"/>
      <c r="T55" s="105"/>
      <c r="U55" s="105"/>
      <c r="V55" s="105"/>
      <c r="W55" s="105"/>
      <c r="X55" s="105"/>
      <c r="Y55" s="105"/>
      <c r="Z55" s="411" t="s">
        <v>390</v>
      </c>
      <c r="AA55" s="412"/>
      <c r="AB55" s="412"/>
      <c r="AC55" s="413" t="s">
        <v>391</v>
      </c>
      <c r="AD55" s="106"/>
    </row>
    <row r="56" spans="2:30" ht="18" customHeight="1" x14ac:dyDescent="0.15">
      <c r="B56" s="107" t="s">
        <v>392</v>
      </c>
      <c r="C56" s="101"/>
      <c r="D56" s="198" t="s">
        <v>2</v>
      </c>
      <c r="E56" s="193" t="s">
        <v>3</v>
      </c>
      <c r="F56" s="188"/>
      <c r="G56" s="188"/>
      <c r="H56" s="188"/>
      <c r="I56" s="188"/>
      <c r="J56" s="188"/>
      <c r="K56" s="188"/>
      <c r="L56" s="188"/>
      <c r="M56" s="188"/>
      <c r="N56" s="193" t="s">
        <v>4</v>
      </c>
      <c r="O56" s="188"/>
      <c r="P56" s="188"/>
      <c r="Q56" s="188"/>
      <c r="R56" s="188"/>
      <c r="S56" s="188"/>
      <c r="T56" s="188"/>
      <c r="U56" s="188"/>
      <c r="V56" s="188"/>
      <c r="W56" s="188"/>
      <c r="X56" s="188"/>
      <c r="Y56" s="188"/>
      <c r="Z56" s="189"/>
      <c r="AA56" s="189" t="s">
        <v>121</v>
      </c>
      <c r="AB56" s="189" t="s">
        <v>123</v>
      </c>
      <c r="AC56" s="414"/>
      <c r="AD56" s="106"/>
    </row>
    <row r="57" spans="2:30" ht="18" customHeight="1" x14ac:dyDescent="0.15">
      <c r="B57" s="107"/>
      <c r="C57" s="101"/>
      <c r="D57" s="198"/>
      <c r="E57" s="193" t="s">
        <v>5</v>
      </c>
      <c r="F57" s="188"/>
      <c r="G57" s="188"/>
      <c r="H57" s="193" t="s">
        <v>6</v>
      </c>
      <c r="I57" s="188"/>
      <c r="J57" s="188"/>
      <c r="K57" s="193" t="s">
        <v>7</v>
      </c>
      <c r="L57" s="188"/>
      <c r="M57" s="188"/>
      <c r="N57" s="193" t="s">
        <v>8</v>
      </c>
      <c r="O57" s="188"/>
      <c r="P57" s="188"/>
      <c r="Q57" s="193" t="s">
        <v>6</v>
      </c>
      <c r="R57" s="188"/>
      <c r="S57" s="188"/>
      <c r="T57" s="193" t="s">
        <v>7</v>
      </c>
      <c r="U57" s="188"/>
      <c r="V57" s="188"/>
      <c r="W57" s="193" t="s">
        <v>9</v>
      </c>
      <c r="X57" s="188"/>
      <c r="Y57" s="188"/>
      <c r="Z57" s="198" t="s">
        <v>2</v>
      </c>
      <c r="AA57" s="198"/>
      <c r="AB57" s="198"/>
      <c r="AC57" s="409" t="s">
        <v>125</v>
      </c>
      <c r="AD57" s="106"/>
    </row>
    <row r="58" spans="2:30" ht="18" customHeight="1" x14ac:dyDescent="0.15">
      <c r="B58" s="106"/>
      <c r="D58" s="197"/>
      <c r="E58" s="189" t="s">
        <v>2</v>
      </c>
      <c r="F58" s="189" t="s">
        <v>10</v>
      </c>
      <c r="G58" s="189" t="s">
        <v>11</v>
      </c>
      <c r="H58" s="189" t="s">
        <v>2</v>
      </c>
      <c r="I58" s="189" t="s">
        <v>10</v>
      </c>
      <c r="J58" s="189" t="s">
        <v>11</v>
      </c>
      <c r="K58" s="189" t="s">
        <v>2</v>
      </c>
      <c r="L58" s="189" t="s">
        <v>10</v>
      </c>
      <c r="M58" s="189" t="s">
        <v>11</v>
      </c>
      <c r="N58" s="189" t="s">
        <v>2</v>
      </c>
      <c r="O58" s="108" t="s">
        <v>10</v>
      </c>
      <c r="P58" s="109" t="s">
        <v>11</v>
      </c>
      <c r="Q58" s="189" t="s">
        <v>2</v>
      </c>
      <c r="R58" s="189" t="s">
        <v>10</v>
      </c>
      <c r="S58" s="189" t="s">
        <v>11</v>
      </c>
      <c r="T58" s="189" t="s">
        <v>2</v>
      </c>
      <c r="U58" s="189" t="s">
        <v>10</v>
      </c>
      <c r="V58" s="189" t="s">
        <v>11</v>
      </c>
      <c r="W58" s="189" t="s">
        <v>2</v>
      </c>
      <c r="X58" s="189" t="s">
        <v>10</v>
      </c>
      <c r="Y58" s="189" t="s">
        <v>11</v>
      </c>
      <c r="Z58" s="197"/>
      <c r="AA58" s="198" t="s">
        <v>122</v>
      </c>
      <c r="AB58" s="198" t="s">
        <v>124</v>
      </c>
      <c r="AC58" s="410"/>
      <c r="AD58" s="106"/>
    </row>
    <row r="59" spans="2:30" ht="18" customHeight="1" x14ac:dyDescent="0.15">
      <c r="B59" s="110" t="s">
        <v>388</v>
      </c>
      <c r="C59" s="189" t="s">
        <v>13</v>
      </c>
      <c r="D59" s="240">
        <f>E59+N59+Z59+AC59</f>
        <v>31684.190000000424</v>
      </c>
      <c r="E59" s="240">
        <v>16642.970000000292</v>
      </c>
      <c r="F59" s="240">
        <v>16494.310000000292</v>
      </c>
      <c r="G59" s="240">
        <v>148.66000000000003</v>
      </c>
      <c r="H59" s="240">
        <v>16174.930000000291</v>
      </c>
      <c r="I59" s="240">
        <v>16090.090000000291</v>
      </c>
      <c r="J59" s="240">
        <v>84.840000000000018</v>
      </c>
      <c r="K59" s="240">
        <v>468.04000000000036</v>
      </c>
      <c r="L59" s="240">
        <v>404.22000000000037</v>
      </c>
      <c r="M59" s="240">
        <v>63.82</v>
      </c>
      <c r="N59" s="240">
        <v>14328.810000000132</v>
      </c>
      <c r="O59" s="270">
        <v>2295.239999999987</v>
      </c>
      <c r="P59" s="268">
        <v>12033.570000000145</v>
      </c>
      <c r="Q59" s="240">
        <v>0</v>
      </c>
      <c r="R59" s="240">
        <v>0</v>
      </c>
      <c r="S59" s="240">
        <v>0</v>
      </c>
      <c r="T59" s="240">
        <v>612.06000000000029</v>
      </c>
      <c r="U59" s="240">
        <v>175.95000000000007</v>
      </c>
      <c r="V59" s="240">
        <v>436.11000000000018</v>
      </c>
      <c r="W59" s="240">
        <v>13716.750000000131</v>
      </c>
      <c r="X59" s="240">
        <v>2119.2899999999868</v>
      </c>
      <c r="Y59" s="240">
        <v>11597.460000000145</v>
      </c>
      <c r="Z59" s="240">
        <v>712.12</v>
      </c>
      <c r="AA59" s="240">
        <v>313.75000000000006</v>
      </c>
      <c r="AB59" s="240">
        <v>398.36999999999995</v>
      </c>
      <c r="AC59" s="240">
        <v>0.28999999999999998</v>
      </c>
      <c r="AD59" s="106"/>
    </row>
    <row r="60" spans="2:30" ht="18" customHeight="1" x14ac:dyDescent="0.15">
      <c r="B60" s="111"/>
      <c r="C60" s="189" t="s">
        <v>14</v>
      </c>
      <c r="D60" s="240">
        <f t="shared" ref="D60:D64" si="91">E60+N60+Z60+AC60</f>
        <v>7214.079999999969</v>
      </c>
      <c r="E60" s="240">
        <v>5117.8389999999763</v>
      </c>
      <c r="F60" s="240">
        <v>5102.1579999999767</v>
      </c>
      <c r="G60" s="240">
        <v>15.680999999999994</v>
      </c>
      <c r="H60" s="240">
        <v>5056.8349999999773</v>
      </c>
      <c r="I60" s="240">
        <v>5047.4179999999769</v>
      </c>
      <c r="J60" s="240">
        <v>9.416999999999998</v>
      </c>
      <c r="K60" s="240">
        <v>61.00400000000004</v>
      </c>
      <c r="L60" s="240">
        <v>54.740000000000045</v>
      </c>
      <c r="M60" s="240">
        <v>6.2639999999999958</v>
      </c>
      <c r="N60" s="240">
        <v>2096.2409999999923</v>
      </c>
      <c r="O60" s="269">
        <v>537.3489999999972</v>
      </c>
      <c r="P60" s="268">
        <v>1558.8919999999951</v>
      </c>
      <c r="Q60" s="240">
        <v>0</v>
      </c>
      <c r="R60" s="240">
        <v>0</v>
      </c>
      <c r="S60" s="240">
        <v>0</v>
      </c>
      <c r="T60" s="240">
        <v>73.341000000000037</v>
      </c>
      <c r="U60" s="240">
        <v>29.625000000000007</v>
      </c>
      <c r="V60" s="240">
        <v>43.716000000000037</v>
      </c>
      <c r="W60" s="240">
        <v>2022.8999999999921</v>
      </c>
      <c r="X60" s="240">
        <v>507.72399999999715</v>
      </c>
      <c r="Y60" s="240">
        <v>1515.1759999999949</v>
      </c>
      <c r="Z60" s="240">
        <v>0</v>
      </c>
      <c r="AA60" s="240">
        <v>0</v>
      </c>
      <c r="AB60" s="240">
        <v>0</v>
      </c>
      <c r="AC60" s="240">
        <v>0</v>
      </c>
      <c r="AD60" s="106"/>
    </row>
    <row r="61" spans="2:30" ht="18" customHeight="1" x14ac:dyDescent="0.15">
      <c r="B61" s="112" t="s">
        <v>189</v>
      </c>
      <c r="C61" s="189" t="s">
        <v>13</v>
      </c>
      <c r="D61" s="240">
        <f t="shared" si="91"/>
        <v>4240.7200000000048</v>
      </c>
      <c r="E61" s="240">
        <v>2732.080000000014</v>
      </c>
      <c r="F61" s="240">
        <v>2675.0400000000141</v>
      </c>
      <c r="G61" s="240">
        <v>57.040000000000006</v>
      </c>
      <c r="H61" s="240">
        <v>2494.6300000000138</v>
      </c>
      <c r="I61" s="240">
        <v>2471.6800000000139</v>
      </c>
      <c r="J61" s="240">
        <v>22.95</v>
      </c>
      <c r="K61" s="240">
        <v>237.45000000000007</v>
      </c>
      <c r="L61" s="240">
        <v>203.36000000000007</v>
      </c>
      <c r="M61" s="240">
        <v>34.090000000000011</v>
      </c>
      <c r="N61" s="240">
        <v>1433.9199999999905</v>
      </c>
      <c r="O61" s="269">
        <v>177.49000000000004</v>
      </c>
      <c r="P61" s="268">
        <v>1256.4299999999905</v>
      </c>
      <c r="Q61" s="240">
        <v>0</v>
      </c>
      <c r="R61" s="240">
        <v>0</v>
      </c>
      <c r="S61" s="240">
        <v>0</v>
      </c>
      <c r="T61" s="240">
        <v>49.940000000000005</v>
      </c>
      <c r="U61" s="240">
        <v>11.74</v>
      </c>
      <c r="V61" s="240">
        <v>38.200000000000003</v>
      </c>
      <c r="W61" s="240">
        <v>1383.9799999999905</v>
      </c>
      <c r="X61" s="240">
        <v>165.75000000000003</v>
      </c>
      <c r="Y61" s="240">
        <v>1218.2299999999905</v>
      </c>
      <c r="Z61" s="240">
        <v>74.720000000000013</v>
      </c>
      <c r="AA61" s="240">
        <v>3.81</v>
      </c>
      <c r="AB61" s="240">
        <v>70.910000000000011</v>
      </c>
      <c r="AC61" s="240">
        <v>0</v>
      </c>
      <c r="AD61" s="106"/>
    </row>
    <row r="62" spans="2:30" ht="18" customHeight="1" x14ac:dyDescent="0.15">
      <c r="B62" s="111"/>
      <c r="C62" s="189" t="s">
        <v>14</v>
      </c>
      <c r="D62" s="240">
        <f t="shared" si="91"/>
        <v>898.68799999999908</v>
      </c>
      <c r="E62" s="240">
        <v>684.55999999999983</v>
      </c>
      <c r="F62" s="240">
        <v>679.08599999999979</v>
      </c>
      <c r="G62" s="240">
        <v>5.4739999999999984</v>
      </c>
      <c r="H62" s="240">
        <v>657.69099999999969</v>
      </c>
      <c r="I62" s="240">
        <v>655.64599999999973</v>
      </c>
      <c r="J62" s="240">
        <v>2.0449999999999995</v>
      </c>
      <c r="K62" s="240">
        <v>26.869000000000003</v>
      </c>
      <c r="L62" s="240">
        <v>23.440000000000005</v>
      </c>
      <c r="M62" s="240">
        <v>3.4289999999999994</v>
      </c>
      <c r="N62" s="240">
        <v>214.12799999999925</v>
      </c>
      <c r="O62" s="269">
        <v>41.975999999999985</v>
      </c>
      <c r="P62" s="268">
        <v>172.15199999999925</v>
      </c>
      <c r="Q62" s="240">
        <v>0</v>
      </c>
      <c r="R62" s="240">
        <v>0</v>
      </c>
      <c r="S62" s="240">
        <v>0</v>
      </c>
      <c r="T62" s="240">
        <v>5.5239999999999956</v>
      </c>
      <c r="U62" s="240">
        <v>1.6889999999999998</v>
      </c>
      <c r="V62" s="240">
        <v>3.834999999999996</v>
      </c>
      <c r="W62" s="240">
        <v>208.60399999999922</v>
      </c>
      <c r="X62" s="240">
        <v>40.286999999999985</v>
      </c>
      <c r="Y62" s="240">
        <v>168.31699999999924</v>
      </c>
      <c r="Z62" s="240">
        <v>0</v>
      </c>
      <c r="AA62" s="240">
        <v>0</v>
      </c>
      <c r="AB62" s="240">
        <v>0</v>
      </c>
      <c r="AC62" s="240">
        <v>0</v>
      </c>
      <c r="AD62" s="106"/>
    </row>
    <row r="63" spans="2:30" ht="18" customHeight="1" x14ac:dyDescent="0.15">
      <c r="B63" s="112" t="s">
        <v>190</v>
      </c>
      <c r="C63" s="189" t="s">
        <v>13</v>
      </c>
      <c r="D63" s="240">
        <f t="shared" si="91"/>
        <v>27443.470000000423</v>
      </c>
      <c r="E63" s="240">
        <v>13910.890000000278</v>
      </c>
      <c r="F63" s="240">
        <v>13819.270000000277</v>
      </c>
      <c r="G63" s="240">
        <v>91.62</v>
      </c>
      <c r="H63" s="240">
        <v>13680.300000000276</v>
      </c>
      <c r="I63" s="240">
        <v>13618.410000000276</v>
      </c>
      <c r="J63" s="240">
        <v>61.890000000000015</v>
      </c>
      <c r="K63" s="240">
        <v>230.59000000000029</v>
      </c>
      <c r="L63" s="240">
        <v>200.8600000000003</v>
      </c>
      <c r="M63" s="240">
        <v>29.72999999999999</v>
      </c>
      <c r="N63" s="240">
        <v>12894.890000000141</v>
      </c>
      <c r="O63" s="269">
        <v>2117.7499999999868</v>
      </c>
      <c r="P63" s="268">
        <v>10777.140000000154</v>
      </c>
      <c r="Q63" s="240">
        <v>0</v>
      </c>
      <c r="R63" s="240">
        <v>0</v>
      </c>
      <c r="S63" s="240">
        <v>0</v>
      </c>
      <c r="T63" s="240">
        <v>562.12000000000023</v>
      </c>
      <c r="U63" s="240">
        <v>164.21000000000006</v>
      </c>
      <c r="V63" s="240">
        <v>397.9100000000002</v>
      </c>
      <c r="W63" s="240">
        <v>12332.77000000014</v>
      </c>
      <c r="X63" s="240">
        <v>1953.5399999999865</v>
      </c>
      <c r="Y63" s="240">
        <v>10379.230000000154</v>
      </c>
      <c r="Z63" s="240">
        <v>637.4</v>
      </c>
      <c r="AA63" s="240">
        <v>309.94000000000005</v>
      </c>
      <c r="AB63" s="240">
        <v>327.45999999999992</v>
      </c>
      <c r="AC63" s="240">
        <v>0.28999999999999998</v>
      </c>
      <c r="AD63" s="106"/>
    </row>
    <row r="64" spans="2:30" ht="18" customHeight="1" thickBot="1" x14ac:dyDescent="0.2">
      <c r="B64" s="111"/>
      <c r="C64" s="189" t="s">
        <v>14</v>
      </c>
      <c r="D64" s="240">
        <f t="shared" si="91"/>
        <v>6315.3919999999707</v>
      </c>
      <c r="E64" s="240">
        <v>4433.2789999999777</v>
      </c>
      <c r="F64" s="240">
        <v>4423.0719999999774</v>
      </c>
      <c r="G64" s="240">
        <v>10.206999999999995</v>
      </c>
      <c r="H64" s="240">
        <v>4399.1439999999775</v>
      </c>
      <c r="I64" s="240">
        <v>4391.7719999999772</v>
      </c>
      <c r="J64" s="240">
        <v>7.371999999999999</v>
      </c>
      <c r="K64" s="240">
        <v>34.135000000000034</v>
      </c>
      <c r="L64" s="240">
        <v>31.30000000000004</v>
      </c>
      <c r="M64" s="240">
        <v>2.8349999999999969</v>
      </c>
      <c r="N64" s="240">
        <v>1882.112999999993</v>
      </c>
      <c r="O64" s="267">
        <v>495.37299999999721</v>
      </c>
      <c r="P64" s="266">
        <v>1386.7399999999957</v>
      </c>
      <c r="Q64" s="240">
        <v>0</v>
      </c>
      <c r="R64" s="240">
        <v>0</v>
      </c>
      <c r="S64" s="240">
        <v>0</v>
      </c>
      <c r="T64" s="240">
        <v>67.81700000000005</v>
      </c>
      <c r="U64" s="240">
        <v>27.936000000000007</v>
      </c>
      <c r="V64" s="240">
        <v>39.881000000000043</v>
      </c>
      <c r="W64" s="240">
        <v>1814.2959999999928</v>
      </c>
      <c r="X64" s="240">
        <v>467.43699999999717</v>
      </c>
      <c r="Y64" s="240">
        <v>1346.8589999999956</v>
      </c>
      <c r="Z64" s="240">
        <v>0</v>
      </c>
      <c r="AA64" s="240">
        <v>0</v>
      </c>
      <c r="AB64" s="240">
        <v>0</v>
      </c>
      <c r="AC64" s="240">
        <v>0</v>
      </c>
      <c r="AD64" s="106"/>
    </row>
    <row r="65" spans="2:30" ht="18" customHeight="1" x14ac:dyDescent="0.15">
      <c r="B65" s="103"/>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row>
    <row r="66" spans="2:30" s="88" customFormat="1" ht="18" customHeight="1" x14ac:dyDescent="0.15">
      <c r="B66" s="88" t="s">
        <v>562</v>
      </c>
    </row>
    <row r="67" spans="2:30" ht="18" customHeight="1" thickBot="1" x14ac:dyDescent="0.2">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t="s">
        <v>389</v>
      </c>
      <c r="AA67" s="101"/>
      <c r="AB67" s="101"/>
      <c r="AC67" s="101"/>
    </row>
    <row r="68" spans="2:30" ht="18" customHeight="1" x14ac:dyDescent="0.15">
      <c r="B68" s="102"/>
      <c r="C68" s="103"/>
      <c r="D68" s="97"/>
      <c r="E68" s="104" t="s">
        <v>0</v>
      </c>
      <c r="F68" s="105"/>
      <c r="G68" s="105"/>
      <c r="H68" s="105"/>
      <c r="I68" s="105"/>
      <c r="J68" s="105"/>
      <c r="K68" s="105"/>
      <c r="L68" s="105"/>
      <c r="M68" s="105"/>
      <c r="N68" s="105"/>
      <c r="O68" s="105"/>
      <c r="P68" s="105"/>
      <c r="Q68" s="105"/>
      <c r="R68" s="105"/>
      <c r="S68" s="105"/>
      <c r="T68" s="105"/>
      <c r="U68" s="105"/>
      <c r="V68" s="105"/>
      <c r="W68" s="105"/>
      <c r="X68" s="105"/>
      <c r="Y68" s="105"/>
      <c r="Z68" s="411" t="s">
        <v>390</v>
      </c>
      <c r="AA68" s="412"/>
      <c r="AB68" s="412"/>
      <c r="AC68" s="413" t="s">
        <v>391</v>
      </c>
      <c r="AD68" s="106"/>
    </row>
    <row r="69" spans="2:30" ht="18" customHeight="1" x14ac:dyDescent="0.15">
      <c r="B69" s="107" t="s">
        <v>392</v>
      </c>
      <c r="C69" s="101"/>
      <c r="D69" s="198" t="s">
        <v>2</v>
      </c>
      <c r="E69" s="193" t="s">
        <v>3</v>
      </c>
      <c r="F69" s="188"/>
      <c r="G69" s="188"/>
      <c r="H69" s="188"/>
      <c r="I69" s="188"/>
      <c r="J69" s="188"/>
      <c r="K69" s="188"/>
      <c r="L69" s="188"/>
      <c r="M69" s="188"/>
      <c r="N69" s="193" t="s">
        <v>4</v>
      </c>
      <c r="O69" s="188"/>
      <c r="P69" s="188"/>
      <c r="Q69" s="188"/>
      <c r="R69" s="188"/>
      <c r="S69" s="188"/>
      <c r="T69" s="188"/>
      <c r="U69" s="188"/>
      <c r="V69" s="188"/>
      <c r="W69" s="188"/>
      <c r="X69" s="188"/>
      <c r="Y69" s="188"/>
      <c r="Z69" s="189"/>
      <c r="AA69" s="189" t="s">
        <v>121</v>
      </c>
      <c r="AB69" s="189" t="s">
        <v>123</v>
      </c>
      <c r="AC69" s="414"/>
      <c r="AD69" s="106"/>
    </row>
    <row r="70" spans="2:30" ht="18" customHeight="1" x14ac:dyDescent="0.15">
      <c r="B70" s="107"/>
      <c r="C70" s="101"/>
      <c r="D70" s="198"/>
      <c r="E70" s="193" t="s">
        <v>5</v>
      </c>
      <c r="F70" s="188"/>
      <c r="G70" s="188"/>
      <c r="H70" s="193" t="s">
        <v>6</v>
      </c>
      <c r="I70" s="188"/>
      <c r="J70" s="188"/>
      <c r="K70" s="193" t="s">
        <v>7</v>
      </c>
      <c r="L70" s="188"/>
      <c r="M70" s="188"/>
      <c r="N70" s="193" t="s">
        <v>8</v>
      </c>
      <c r="O70" s="188"/>
      <c r="P70" s="188"/>
      <c r="Q70" s="193" t="s">
        <v>6</v>
      </c>
      <c r="R70" s="188"/>
      <c r="S70" s="188"/>
      <c r="T70" s="193" t="s">
        <v>7</v>
      </c>
      <c r="U70" s="188"/>
      <c r="V70" s="188"/>
      <c r="W70" s="193" t="s">
        <v>9</v>
      </c>
      <c r="X70" s="188"/>
      <c r="Y70" s="188"/>
      <c r="Z70" s="198" t="s">
        <v>2</v>
      </c>
      <c r="AA70" s="198"/>
      <c r="AB70" s="198"/>
      <c r="AC70" s="409" t="s">
        <v>125</v>
      </c>
      <c r="AD70" s="106"/>
    </row>
    <row r="71" spans="2:30" ht="18" customHeight="1" x14ac:dyDescent="0.15">
      <c r="B71" s="106"/>
      <c r="D71" s="197"/>
      <c r="E71" s="189" t="s">
        <v>2</v>
      </c>
      <c r="F71" s="189" t="s">
        <v>10</v>
      </c>
      <c r="G71" s="189" t="s">
        <v>11</v>
      </c>
      <c r="H71" s="189" t="s">
        <v>2</v>
      </c>
      <c r="I71" s="189" t="s">
        <v>10</v>
      </c>
      <c r="J71" s="189" t="s">
        <v>11</v>
      </c>
      <c r="K71" s="189" t="s">
        <v>2</v>
      </c>
      <c r="L71" s="189" t="s">
        <v>10</v>
      </c>
      <c r="M71" s="189" t="s">
        <v>11</v>
      </c>
      <c r="N71" s="189" t="s">
        <v>2</v>
      </c>
      <c r="O71" s="108" t="s">
        <v>10</v>
      </c>
      <c r="P71" s="109" t="s">
        <v>11</v>
      </c>
      <c r="Q71" s="189" t="s">
        <v>2</v>
      </c>
      <c r="R71" s="189" t="s">
        <v>10</v>
      </c>
      <c r="S71" s="189" t="s">
        <v>11</v>
      </c>
      <c r="T71" s="189" t="s">
        <v>2</v>
      </c>
      <c r="U71" s="189" t="s">
        <v>10</v>
      </c>
      <c r="V71" s="189" t="s">
        <v>11</v>
      </c>
      <c r="W71" s="189" t="s">
        <v>2</v>
      </c>
      <c r="X71" s="189" t="s">
        <v>10</v>
      </c>
      <c r="Y71" s="189" t="s">
        <v>11</v>
      </c>
      <c r="Z71" s="197"/>
      <c r="AA71" s="198" t="s">
        <v>122</v>
      </c>
      <c r="AB71" s="198" t="s">
        <v>124</v>
      </c>
      <c r="AC71" s="410"/>
      <c r="AD71" s="106"/>
    </row>
    <row r="72" spans="2:30" ht="18" customHeight="1" x14ac:dyDescent="0.15">
      <c r="B72" s="110" t="s">
        <v>388</v>
      </c>
      <c r="C72" s="189" t="s">
        <v>13</v>
      </c>
      <c r="D72" s="240">
        <f>E72+N72+Z72+AC72</f>
        <v>43970.310000001882</v>
      </c>
      <c r="E72" s="240">
        <v>20000.500000001186</v>
      </c>
      <c r="F72" s="240">
        <v>19735.790000001187</v>
      </c>
      <c r="G72" s="240">
        <v>264.71000000000004</v>
      </c>
      <c r="H72" s="240">
        <v>18479.250000001186</v>
      </c>
      <c r="I72" s="240">
        <v>18394.720000001187</v>
      </c>
      <c r="J72" s="240">
        <v>84.529999999999987</v>
      </c>
      <c r="K72" s="240">
        <v>1521.2499999999993</v>
      </c>
      <c r="L72" s="240">
        <v>1341.0699999999993</v>
      </c>
      <c r="M72" s="240">
        <v>180.18000000000006</v>
      </c>
      <c r="N72" s="240">
        <v>22097.34000000071</v>
      </c>
      <c r="O72" s="270">
        <v>3762.6400000000217</v>
      </c>
      <c r="P72" s="268">
        <v>18334.700000000688</v>
      </c>
      <c r="Q72" s="240">
        <v>0</v>
      </c>
      <c r="R72" s="240">
        <v>0</v>
      </c>
      <c r="S72" s="240">
        <v>0</v>
      </c>
      <c r="T72" s="240">
        <v>562.61000000000013</v>
      </c>
      <c r="U72" s="240">
        <v>232.98000000000008</v>
      </c>
      <c r="V72" s="240">
        <v>329.63000000000005</v>
      </c>
      <c r="W72" s="240">
        <v>21534.730000000709</v>
      </c>
      <c r="X72" s="240">
        <v>3529.6600000000217</v>
      </c>
      <c r="Y72" s="240">
        <v>18005.070000000687</v>
      </c>
      <c r="Z72" s="240">
        <v>1608.3499999999867</v>
      </c>
      <c r="AA72" s="240">
        <v>1234.289999999987</v>
      </c>
      <c r="AB72" s="240">
        <v>374.05999999999966</v>
      </c>
      <c r="AC72" s="240">
        <v>264.12</v>
      </c>
      <c r="AD72" s="106"/>
    </row>
    <row r="73" spans="2:30" ht="18" customHeight="1" x14ac:dyDescent="0.15">
      <c r="B73" s="111"/>
      <c r="C73" s="189" t="s">
        <v>14</v>
      </c>
      <c r="D73" s="240">
        <f t="shared" ref="D73:D77" si="92">E73+N73+Z73+AC73</f>
        <v>9490.2659999996868</v>
      </c>
      <c r="E73" s="240">
        <v>6175.9349999997639</v>
      </c>
      <c r="F73" s="240">
        <v>6146.3399999997637</v>
      </c>
      <c r="G73" s="240">
        <v>29.594999999999995</v>
      </c>
      <c r="H73" s="240">
        <v>6002.1469999997635</v>
      </c>
      <c r="I73" s="240">
        <v>5988.5169999997634</v>
      </c>
      <c r="J73" s="240">
        <v>13.630000000000003</v>
      </c>
      <c r="K73" s="240">
        <v>173.78800000000041</v>
      </c>
      <c r="L73" s="240">
        <v>157.82300000000041</v>
      </c>
      <c r="M73" s="240">
        <v>15.964999999999993</v>
      </c>
      <c r="N73" s="240">
        <v>3314.3309999999233</v>
      </c>
      <c r="O73" s="269">
        <v>931.41799999999455</v>
      </c>
      <c r="P73" s="268">
        <v>2382.9129999999286</v>
      </c>
      <c r="Q73" s="240">
        <v>0</v>
      </c>
      <c r="R73" s="240">
        <v>0</v>
      </c>
      <c r="S73" s="240">
        <v>0</v>
      </c>
      <c r="T73" s="240">
        <v>77.331999999999994</v>
      </c>
      <c r="U73" s="240">
        <v>44.804000000000002</v>
      </c>
      <c r="V73" s="240">
        <v>32.527999999999999</v>
      </c>
      <c r="W73" s="240">
        <v>3236.9989999999234</v>
      </c>
      <c r="X73" s="240">
        <v>886.61399999999458</v>
      </c>
      <c r="Y73" s="240">
        <v>2350.3849999999288</v>
      </c>
      <c r="Z73" s="240">
        <v>0</v>
      </c>
      <c r="AA73" s="240">
        <v>0</v>
      </c>
      <c r="AB73" s="240">
        <v>0</v>
      </c>
      <c r="AC73" s="240">
        <v>0</v>
      </c>
      <c r="AD73" s="106"/>
    </row>
    <row r="74" spans="2:30" ht="18" customHeight="1" x14ac:dyDescent="0.15">
      <c r="B74" s="112" t="s">
        <v>189</v>
      </c>
      <c r="C74" s="189" t="s">
        <v>13</v>
      </c>
      <c r="D74" s="240">
        <f t="shared" si="92"/>
        <v>11417.850000000164</v>
      </c>
      <c r="E74" s="240">
        <v>6191.9800000000514</v>
      </c>
      <c r="F74" s="240">
        <v>6027.8700000000517</v>
      </c>
      <c r="G74" s="240">
        <v>164.11000000000004</v>
      </c>
      <c r="H74" s="240">
        <v>5138.2100000000528</v>
      </c>
      <c r="I74" s="240">
        <v>5123.4000000000524</v>
      </c>
      <c r="J74" s="240">
        <v>14.81</v>
      </c>
      <c r="K74" s="240">
        <v>1053.7699999999995</v>
      </c>
      <c r="L74" s="240">
        <v>904.46999999999946</v>
      </c>
      <c r="M74" s="240">
        <v>149.30000000000004</v>
      </c>
      <c r="N74" s="240">
        <v>4871.4500000001126</v>
      </c>
      <c r="O74" s="269">
        <v>451.33999999999952</v>
      </c>
      <c r="P74" s="268">
        <v>4420.1100000001134</v>
      </c>
      <c r="Q74" s="240">
        <v>0</v>
      </c>
      <c r="R74" s="240">
        <v>0</v>
      </c>
      <c r="S74" s="240">
        <v>0</v>
      </c>
      <c r="T74" s="240">
        <v>191.49</v>
      </c>
      <c r="U74" s="240">
        <v>83.060000000000016</v>
      </c>
      <c r="V74" s="240">
        <v>108.43</v>
      </c>
      <c r="W74" s="240">
        <v>4679.9600000001128</v>
      </c>
      <c r="X74" s="240">
        <v>368.27999999999952</v>
      </c>
      <c r="Y74" s="240">
        <v>4311.6800000001131</v>
      </c>
      <c r="Z74" s="240">
        <v>90.300000000000011</v>
      </c>
      <c r="AA74" s="240">
        <v>45.79</v>
      </c>
      <c r="AB74" s="240">
        <v>44.510000000000005</v>
      </c>
      <c r="AC74" s="240">
        <v>264.12</v>
      </c>
      <c r="AD74" s="106"/>
    </row>
    <row r="75" spans="2:30" ht="18" customHeight="1" x14ac:dyDescent="0.15">
      <c r="B75" s="111"/>
      <c r="C75" s="189" t="s">
        <v>14</v>
      </c>
      <c r="D75" s="240">
        <f t="shared" si="92"/>
        <v>2456.2969999999887</v>
      </c>
      <c r="E75" s="240">
        <v>1722.0529999999969</v>
      </c>
      <c r="F75" s="240">
        <v>1707.2959999999969</v>
      </c>
      <c r="G75" s="240">
        <v>14.756999999999998</v>
      </c>
      <c r="H75" s="240">
        <v>1603.6969999999965</v>
      </c>
      <c r="I75" s="240">
        <v>1602.0309999999965</v>
      </c>
      <c r="J75" s="240">
        <v>1.6659999999999999</v>
      </c>
      <c r="K75" s="240">
        <v>118.35600000000028</v>
      </c>
      <c r="L75" s="240">
        <v>105.26500000000028</v>
      </c>
      <c r="M75" s="240">
        <v>13.090999999999998</v>
      </c>
      <c r="N75" s="240">
        <v>734.2439999999915</v>
      </c>
      <c r="O75" s="269">
        <v>112.42899999999992</v>
      </c>
      <c r="P75" s="268">
        <v>621.81499999999164</v>
      </c>
      <c r="Q75" s="240">
        <v>0</v>
      </c>
      <c r="R75" s="240">
        <v>0</v>
      </c>
      <c r="S75" s="240">
        <v>0</v>
      </c>
      <c r="T75" s="240">
        <v>27.1</v>
      </c>
      <c r="U75" s="240">
        <v>16.266000000000002</v>
      </c>
      <c r="V75" s="240">
        <v>10.834</v>
      </c>
      <c r="W75" s="240">
        <v>707.14399999999159</v>
      </c>
      <c r="X75" s="240">
        <v>96.162999999999911</v>
      </c>
      <c r="Y75" s="240">
        <v>610.9809999999917</v>
      </c>
      <c r="Z75" s="240">
        <v>0</v>
      </c>
      <c r="AA75" s="240">
        <v>0</v>
      </c>
      <c r="AB75" s="240">
        <v>0</v>
      </c>
      <c r="AC75" s="240">
        <v>0</v>
      </c>
      <c r="AD75" s="106"/>
    </row>
    <row r="76" spans="2:30" ht="18" customHeight="1" x14ac:dyDescent="0.15">
      <c r="B76" s="112" t="s">
        <v>190</v>
      </c>
      <c r="C76" s="189" t="s">
        <v>13</v>
      </c>
      <c r="D76" s="240">
        <f t="shared" si="92"/>
        <v>32552.460000001716</v>
      </c>
      <c r="E76" s="240">
        <v>13808.520000001134</v>
      </c>
      <c r="F76" s="240">
        <v>13707.920000001133</v>
      </c>
      <c r="G76" s="240">
        <v>100.6</v>
      </c>
      <c r="H76" s="240">
        <v>13341.040000001132</v>
      </c>
      <c r="I76" s="240">
        <v>13271.320000001133</v>
      </c>
      <c r="J76" s="240">
        <v>69.719999999999985</v>
      </c>
      <c r="K76" s="240">
        <v>467.4799999999999</v>
      </c>
      <c r="L76" s="240">
        <v>436.59999999999991</v>
      </c>
      <c r="M76" s="240">
        <v>30.880000000000013</v>
      </c>
      <c r="N76" s="240">
        <v>17225.890000000596</v>
      </c>
      <c r="O76" s="269">
        <v>3311.3000000000225</v>
      </c>
      <c r="P76" s="268">
        <v>13914.590000000575</v>
      </c>
      <c r="Q76" s="240">
        <v>0</v>
      </c>
      <c r="R76" s="240">
        <v>0</v>
      </c>
      <c r="S76" s="240">
        <v>0</v>
      </c>
      <c r="T76" s="240">
        <v>371.12000000000012</v>
      </c>
      <c r="U76" s="240">
        <v>149.92000000000007</v>
      </c>
      <c r="V76" s="240">
        <v>221.20000000000005</v>
      </c>
      <c r="W76" s="240">
        <v>16854.770000000597</v>
      </c>
      <c r="X76" s="240">
        <v>3161.3800000000224</v>
      </c>
      <c r="Y76" s="240">
        <v>13693.390000000574</v>
      </c>
      <c r="Z76" s="240">
        <v>1518.0499999999868</v>
      </c>
      <c r="AA76" s="240">
        <v>1188.499999999987</v>
      </c>
      <c r="AB76" s="240">
        <v>329.54999999999967</v>
      </c>
      <c r="AC76" s="240">
        <v>0</v>
      </c>
      <c r="AD76" s="106"/>
    </row>
    <row r="77" spans="2:30" ht="18" customHeight="1" thickBot="1" x14ac:dyDescent="0.2">
      <c r="B77" s="111"/>
      <c r="C77" s="189" t="s">
        <v>14</v>
      </c>
      <c r="D77" s="240">
        <f t="shared" si="92"/>
        <v>7033.968999999699</v>
      </c>
      <c r="E77" s="240">
        <v>4453.8819999997668</v>
      </c>
      <c r="F77" s="240">
        <v>4439.043999999767</v>
      </c>
      <c r="G77" s="240">
        <v>14.837999999999997</v>
      </c>
      <c r="H77" s="240">
        <v>4398.449999999767</v>
      </c>
      <c r="I77" s="240">
        <v>4386.485999999767</v>
      </c>
      <c r="J77" s="240">
        <v>11.964000000000002</v>
      </c>
      <c r="K77" s="240">
        <v>55.432000000000109</v>
      </c>
      <c r="L77" s="240">
        <v>52.558000000000114</v>
      </c>
      <c r="M77" s="240">
        <v>2.8739999999999943</v>
      </c>
      <c r="N77" s="240">
        <v>2580.0869999999318</v>
      </c>
      <c r="O77" s="267">
        <v>818.98899999999469</v>
      </c>
      <c r="P77" s="266">
        <v>1761.097999999937</v>
      </c>
      <c r="Q77" s="240">
        <v>0</v>
      </c>
      <c r="R77" s="240">
        <v>0</v>
      </c>
      <c r="S77" s="240">
        <v>0</v>
      </c>
      <c r="T77" s="240">
        <v>50.231999999999999</v>
      </c>
      <c r="U77" s="240">
        <v>28.538</v>
      </c>
      <c r="V77" s="240">
        <v>21.693999999999999</v>
      </c>
      <c r="W77" s="240">
        <v>2529.8549999999318</v>
      </c>
      <c r="X77" s="240">
        <v>790.45099999999468</v>
      </c>
      <c r="Y77" s="240">
        <v>1739.403999999937</v>
      </c>
      <c r="Z77" s="240">
        <v>0</v>
      </c>
      <c r="AA77" s="240">
        <v>0</v>
      </c>
      <c r="AB77" s="240">
        <v>0</v>
      </c>
      <c r="AC77" s="240">
        <v>0</v>
      </c>
      <c r="AD77" s="106"/>
    </row>
    <row r="78" spans="2:30" ht="18" customHeight="1" x14ac:dyDescent="0.15">
      <c r="B78" s="103"/>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row>
    <row r="79" spans="2:30" s="88" customFormat="1" ht="18" customHeight="1" x14ac:dyDescent="0.15">
      <c r="B79" s="88" t="s">
        <v>561</v>
      </c>
    </row>
    <row r="80" spans="2:30" ht="18" customHeight="1" thickBot="1" x14ac:dyDescent="0.2">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t="s">
        <v>389</v>
      </c>
      <c r="AA80" s="101"/>
      <c r="AB80" s="101"/>
      <c r="AC80" s="101"/>
    </row>
    <row r="81" spans="2:30" ht="18" customHeight="1" x14ac:dyDescent="0.15">
      <c r="B81" s="102"/>
      <c r="C81" s="103"/>
      <c r="D81" s="97"/>
      <c r="E81" s="104" t="s">
        <v>0</v>
      </c>
      <c r="F81" s="105"/>
      <c r="G81" s="105"/>
      <c r="H81" s="105"/>
      <c r="I81" s="105"/>
      <c r="J81" s="105"/>
      <c r="K81" s="105"/>
      <c r="L81" s="105"/>
      <c r="M81" s="105"/>
      <c r="N81" s="105"/>
      <c r="O81" s="105"/>
      <c r="P81" s="105"/>
      <c r="Q81" s="105"/>
      <c r="R81" s="105"/>
      <c r="S81" s="105"/>
      <c r="T81" s="105"/>
      <c r="U81" s="105"/>
      <c r="V81" s="105"/>
      <c r="W81" s="105"/>
      <c r="X81" s="105"/>
      <c r="Y81" s="105"/>
      <c r="Z81" s="411" t="s">
        <v>390</v>
      </c>
      <c r="AA81" s="412"/>
      <c r="AB81" s="412"/>
      <c r="AC81" s="413" t="s">
        <v>391</v>
      </c>
      <c r="AD81" s="106"/>
    </row>
    <row r="82" spans="2:30" ht="18" customHeight="1" x14ac:dyDescent="0.15">
      <c r="B82" s="107" t="s">
        <v>392</v>
      </c>
      <c r="C82" s="101"/>
      <c r="D82" s="198" t="s">
        <v>2</v>
      </c>
      <c r="E82" s="193" t="s">
        <v>3</v>
      </c>
      <c r="F82" s="188"/>
      <c r="G82" s="188"/>
      <c r="H82" s="188"/>
      <c r="I82" s="188"/>
      <c r="J82" s="188"/>
      <c r="K82" s="188"/>
      <c r="L82" s="188"/>
      <c r="M82" s="188"/>
      <c r="N82" s="193" t="s">
        <v>4</v>
      </c>
      <c r="O82" s="188"/>
      <c r="P82" s="188"/>
      <c r="Q82" s="188"/>
      <c r="R82" s="188"/>
      <c r="S82" s="188"/>
      <c r="T82" s="188"/>
      <c r="U82" s="188"/>
      <c r="V82" s="188"/>
      <c r="W82" s="188"/>
      <c r="X82" s="188"/>
      <c r="Y82" s="188"/>
      <c r="Z82" s="189"/>
      <c r="AA82" s="189" t="s">
        <v>121</v>
      </c>
      <c r="AB82" s="189" t="s">
        <v>123</v>
      </c>
      <c r="AC82" s="414"/>
      <c r="AD82" s="106"/>
    </row>
    <row r="83" spans="2:30" ht="18" customHeight="1" x14ac:dyDescent="0.15">
      <c r="B83" s="107"/>
      <c r="C83" s="101"/>
      <c r="D83" s="198"/>
      <c r="E83" s="193" t="s">
        <v>5</v>
      </c>
      <c r="F83" s="188"/>
      <c r="G83" s="188"/>
      <c r="H83" s="193" t="s">
        <v>6</v>
      </c>
      <c r="I83" s="188"/>
      <c r="J83" s="188"/>
      <c r="K83" s="193" t="s">
        <v>7</v>
      </c>
      <c r="L83" s="188"/>
      <c r="M83" s="188"/>
      <c r="N83" s="193" t="s">
        <v>8</v>
      </c>
      <c r="O83" s="188"/>
      <c r="P83" s="188"/>
      <c r="Q83" s="193" t="s">
        <v>6</v>
      </c>
      <c r="R83" s="188"/>
      <c r="S83" s="188"/>
      <c r="T83" s="193" t="s">
        <v>7</v>
      </c>
      <c r="U83" s="188"/>
      <c r="V83" s="188"/>
      <c r="W83" s="193" t="s">
        <v>9</v>
      </c>
      <c r="X83" s="188"/>
      <c r="Y83" s="188"/>
      <c r="Z83" s="198" t="s">
        <v>2</v>
      </c>
      <c r="AA83" s="198"/>
      <c r="AB83" s="198"/>
      <c r="AC83" s="409" t="s">
        <v>125</v>
      </c>
      <c r="AD83" s="106"/>
    </row>
    <row r="84" spans="2:30" ht="18" customHeight="1" x14ac:dyDescent="0.15">
      <c r="B84" s="106"/>
      <c r="D84" s="197"/>
      <c r="E84" s="189" t="s">
        <v>2</v>
      </c>
      <c r="F84" s="189" t="s">
        <v>10</v>
      </c>
      <c r="G84" s="189" t="s">
        <v>11</v>
      </c>
      <c r="H84" s="189" t="s">
        <v>2</v>
      </c>
      <c r="I84" s="189" t="s">
        <v>10</v>
      </c>
      <c r="J84" s="189" t="s">
        <v>11</v>
      </c>
      <c r="K84" s="189" t="s">
        <v>2</v>
      </c>
      <c r="L84" s="189" t="s">
        <v>10</v>
      </c>
      <c r="M84" s="189" t="s">
        <v>11</v>
      </c>
      <c r="N84" s="189" t="s">
        <v>2</v>
      </c>
      <c r="O84" s="108" t="s">
        <v>10</v>
      </c>
      <c r="P84" s="109" t="s">
        <v>11</v>
      </c>
      <c r="Q84" s="189" t="s">
        <v>2</v>
      </c>
      <c r="R84" s="189" t="s">
        <v>10</v>
      </c>
      <c r="S84" s="189" t="s">
        <v>11</v>
      </c>
      <c r="T84" s="189" t="s">
        <v>2</v>
      </c>
      <c r="U84" s="189" t="s">
        <v>10</v>
      </c>
      <c r="V84" s="189" t="s">
        <v>11</v>
      </c>
      <c r="W84" s="189" t="s">
        <v>2</v>
      </c>
      <c r="X84" s="189" t="s">
        <v>10</v>
      </c>
      <c r="Y84" s="189" t="s">
        <v>11</v>
      </c>
      <c r="Z84" s="197"/>
      <c r="AA84" s="198" t="s">
        <v>122</v>
      </c>
      <c r="AB84" s="198" t="s">
        <v>124</v>
      </c>
      <c r="AC84" s="410"/>
      <c r="AD84" s="106"/>
    </row>
    <row r="85" spans="2:30" ht="18" customHeight="1" x14ac:dyDescent="0.15">
      <c r="B85" s="110" t="s">
        <v>388</v>
      </c>
      <c r="C85" s="189" t="s">
        <v>13</v>
      </c>
      <c r="D85" s="240">
        <f>E85+N85+Z85+AC85</f>
        <v>53242.880000000885</v>
      </c>
      <c r="E85" s="240">
        <v>28867.400000000602</v>
      </c>
      <c r="F85" s="240">
        <v>28548.190000000603</v>
      </c>
      <c r="G85" s="240">
        <v>319.21000000000009</v>
      </c>
      <c r="H85" s="240">
        <v>28034.300000000603</v>
      </c>
      <c r="I85" s="240">
        <v>27864.850000000602</v>
      </c>
      <c r="J85" s="240">
        <v>169.45000000000002</v>
      </c>
      <c r="K85" s="240">
        <v>833.099999999999</v>
      </c>
      <c r="L85" s="240">
        <v>683.33999999999889</v>
      </c>
      <c r="M85" s="240">
        <v>149.76000000000008</v>
      </c>
      <c r="N85" s="240">
        <v>23584.610000000281</v>
      </c>
      <c r="O85" s="270">
        <v>2246.9099999999962</v>
      </c>
      <c r="P85" s="268">
        <v>21337.700000000284</v>
      </c>
      <c r="Q85" s="240">
        <v>0</v>
      </c>
      <c r="R85" s="240">
        <v>0</v>
      </c>
      <c r="S85" s="240">
        <v>0</v>
      </c>
      <c r="T85" s="240">
        <v>254.38999999999996</v>
      </c>
      <c r="U85" s="240">
        <v>57.829999999999991</v>
      </c>
      <c r="V85" s="240">
        <v>196.55999999999997</v>
      </c>
      <c r="W85" s="240">
        <v>23330.220000000278</v>
      </c>
      <c r="X85" s="240">
        <v>2189.0799999999963</v>
      </c>
      <c r="Y85" s="240">
        <v>21141.140000000283</v>
      </c>
      <c r="Z85" s="240">
        <v>790.22000000000037</v>
      </c>
      <c r="AA85" s="240">
        <v>466.08000000000038</v>
      </c>
      <c r="AB85" s="240">
        <v>324.14</v>
      </c>
      <c r="AC85" s="240">
        <v>0.65</v>
      </c>
      <c r="AD85" s="106"/>
    </row>
    <row r="86" spans="2:30" ht="18" customHeight="1" x14ac:dyDescent="0.15">
      <c r="B86" s="111"/>
      <c r="C86" s="189" t="s">
        <v>14</v>
      </c>
      <c r="D86" s="240">
        <f t="shared" ref="D86:D90" si="93">E86+N86+Z86+AC86</f>
        <v>12418.14799999987</v>
      </c>
      <c r="E86" s="240">
        <v>8939.8969999999499</v>
      </c>
      <c r="F86" s="240">
        <v>8904.2609999999495</v>
      </c>
      <c r="G86" s="240">
        <v>35.635999999999967</v>
      </c>
      <c r="H86" s="240">
        <v>8843.95099999995</v>
      </c>
      <c r="I86" s="240">
        <v>8822.4309999999496</v>
      </c>
      <c r="J86" s="240">
        <v>21.519999999999978</v>
      </c>
      <c r="K86" s="240">
        <v>95.945999999999941</v>
      </c>
      <c r="L86" s="240">
        <v>81.829999999999956</v>
      </c>
      <c r="M86" s="240">
        <v>14.115999999999985</v>
      </c>
      <c r="N86" s="240">
        <v>3478.2509999999206</v>
      </c>
      <c r="O86" s="269">
        <v>549.75100000000009</v>
      </c>
      <c r="P86" s="268">
        <v>2928.4999999999204</v>
      </c>
      <c r="Q86" s="240">
        <v>0</v>
      </c>
      <c r="R86" s="240">
        <v>0</v>
      </c>
      <c r="S86" s="240">
        <v>0</v>
      </c>
      <c r="T86" s="240">
        <v>28.607999999999993</v>
      </c>
      <c r="U86" s="240">
        <v>10.087</v>
      </c>
      <c r="V86" s="240">
        <v>18.520999999999994</v>
      </c>
      <c r="W86" s="240">
        <v>3449.6429999999204</v>
      </c>
      <c r="X86" s="240">
        <v>539.6640000000001</v>
      </c>
      <c r="Y86" s="240">
        <v>2909.9789999999202</v>
      </c>
      <c r="Z86" s="240">
        <v>0</v>
      </c>
      <c r="AA86" s="240">
        <v>0</v>
      </c>
      <c r="AB86" s="240">
        <v>0</v>
      </c>
      <c r="AC86" s="240">
        <v>0</v>
      </c>
      <c r="AD86" s="106"/>
    </row>
    <row r="87" spans="2:30" ht="18" customHeight="1" x14ac:dyDescent="0.15">
      <c r="B87" s="112" t="s">
        <v>189</v>
      </c>
      <c r="C87" s="189" t="s">
        <v>13</v>
      </c>
      <c r="D87" s="240">
        <f t="shared" si="93"/>
        <v>20054.010000000104</v>
      </c>
      <c r="E87" s="240">
        <v>12781.930000000128</v>
      </c>
      <c r="F87" s="240">
        <v>12601.160000000127</v>
      </c>
      <c r="G87" s="240">
        <v>180.7700000000001</v>
      </c>
      <c r="H87" s="240">
        <v>12146.010000000128</v>
      </c>
      <c r="I87" s="240">
        <v>12081.770000000128</v>
      </c>
      <c r="J87" s="240">
        <v>64.240000000000009</v>
      </c>
      <c r="K87" s="240">
        <v>635.91999999999905</v>
      </c>
      <c r="L87" s="240">
        <v>519.38999999999896</v>
      </c>
      <c r="M87" s="240">
        <v>116.53000000000009</v>
      </c>
      <c r="N87" s="240">
        <v>7067.9999999999754</v>
      </c>
      <c r="O87" s="269">
        <v>537.55000000000098</v>
      </c>
      <c r="P87" s="268">
        <v>6530.4499999999744</v>
      </c>
      <c r="Q87" s="240">
        <v>0</v>
      </c>
      <c r="R87" s="240">
        <v>0</v>
      </c>
      <c r="S87" s="240">
        <v>0</v>
      </c>
      <c r="T87" s="240">
        <v>116.07</v>
      </c>
      <c r="U87" s="240">
        <v>22.21</v>
      </c>
      <c r="V87" s="240">
        <v>93.859999999999985</v>
      </c>
      <c r="W87" s="240">
        <v>6951.9299999999757</v>
      </c>
      <c r="X87" s="240">
        <v>515.34000000000094</v>
      </c>
      <c r="Y87" s="240">
        <v>6436.5899999999747</v>
      </c>
      <c r="Z87" s="240">
        <v>204.08000000000004</v>
      </c>
      <c r="AA87" s="240">
        <v>81.740000000000009</v>
      </c>
      <c r="AB87" s="240">
        <v>122.34000000000003</v>
      </c>
      <c r="AC87" s="240">
        <v>0</v>
      </c>
      <c r="AD87" s="106"/>
    </row>
    <row r="88" spans="2:30" ht="18" customHeight="1" x14ac:dyDescent="0.15">
      <c r="B88" s="111"/>
      <c r="C88" s="189" t="s">
        <v>14</v>
      </c>
      <c r="D88" s="240">
        <f t="shared" si="93"/>
        <v>4721.2529999999897</v>
      </c>
      <c r="E88" s="240">
        <v>3683.6390000000065</v>
      </c>
      <c r="F88" s="240">
        <v>3665.3130000000065</v>
      </c>
      <c r="G88" s="240">
        <v>18.325999999999976</v>
      </c>
      <c r="H88" s="240">
        <v>3612.9410000000066</v>
      </c>
      <c r="I88" s="240">
        <v>3606.1690000000067</v>
      </c>
      <c r="J88" s="240">
        <v>6.7719999999999887</v>
      </c>
      <c r="K88" s="240">
        <v>70.697999999999951</v>
      </c>
      <c r="L88" s="240">
        <v>59.143999999999963</v>
      </c>
      <c r="M88" s="240">
        <v>11.553999999999986</v>
      </c>
      <c r="N88" s="240">
        <v>1037.613999999983</v>
      </c>
      <c r="O88" s="269">
        <v>134.35900000000007</v>
      </c>
      <c r="P88" s="268">
        <v>903.25499999998294</v>
      </c>
      <c r="Q88" s="240">
        <v>0</v>
      </c>
      <c r="R88" s="240">
        <v>0</v>
      </c>
      <c r="S88" s="240">
        <v>0</v>
      </c>
      <c r="T88" s="240">
        <v>13.063999999999997</v>
      </c>
      <c r="U88" s="240">
        <v>4.0199999999999987</v>
      </c>
      <c r="V88" s="240">
        <v>9.0439999999999969</v>
      </c>
      <c r="W88" s="240">
        <v>1024.5499999999829</v>
      </c>
      <c r="X88" s="240">
        <v>130.33900000000006</v>
      </c>
      <c r="Y88" s="240">
        <v>894.21099999998296</v>
      </c>
      <c r="Z88" s="240">
        <v>0</v>
      </c>
      <c r="AA88" s="240">
        <v>0</v>
      </c>
      <c r="AB88" s="240">
        <v>0</v>
      </c>
      <c r="AC88" s="240">
        <v>0</v>
      </c>
      <c r="AD88" s="106"/>
    </row>
    <row r="89" spans="2:30" ht="18" customHeight="1" x14ac:dyDescent="0.15">
      <c r="B89" s="112" t="s">
        <v>190</v>
      </c>
      <c r="C89" s="189" t="s">
        <v>13</v>
      </c>
      <c r="D89" s="240">
        <f t="shared" si="93"/>
        <v>33188.870000000781</v>
      </c>
      <c r="E89" s="240">
        <v>16085.470000000478</v>
      </c>
      <c r="F89" s="240">
        <v>15947.030000000477</v>
      </c>
      <c r="G89" s="240">
        <v>138.44</v>
      </c>
      <c r="H89" s="240">
        <v>15888.290000000476</v>
      </c>
      <c r="I89" s="240">
        <v>15783.080000000477</v>
      </c>
      <c r="J89" s="240">
        <v>105.21000000000001</v>
      </c>
      <c r="K89" s="240">
        <v>197.17999999999995</v>
      </c>
      <c r="L89" s="240">
        <v>163.94999999999996</v>
      </c>
      <c r="M89" s="240">
        <v>33.22999999999999</v>
      </c>
      <c r="N89" s="240">
        <v>16516.610000000303</v>
      </c>
      <c r="O89" s="269">
        <v>1709.3599999999954</v>
      </c>
      <c r="P89" s="268">
        <v>14807.250000000307</v>
      </c>
      <c r="Q89" s="240">
        <v>0</v>
      </c>
      <c r="R89" s="240">
        <v>0</v>
      </c>
      <c r="S89" s="240">
        <v>0</v>
      </c>
      <c r="T89" s="240">
        <v>138.32</v>
      </c>
      <c r="U89" s="240">
        <v>35.61999999999999</v>
      </c>
      <c r="V89" s="240">
        <v>102.69999999999999</v>
      </c>
      <c r="W89" s="240">
        <v>16378.290000000303</v>
      </c>
      <c r="X89" s="240">
        <v>1673.7399999999955</v>
      </c>
      <c r="Y89" s="240">
        <v>14704.550000000307</v>
      </c>
      <c r="Z89" s="240">
        <v>586.14000000000033</v>
      </c>
      <c r="AA89" s="240">
        <v>384.34000000000037</v>
      </c>
      <c r="AB89" s="240">
        <v>201.79999999999995</v>
      </c>
      <c r="AC89" s="240">
        <v>0.65</v>
      </c>
      <c r="AD89" s="106"/>
    </row>
    <row r="90" spans="2:30" ht="18" customHeight="1" thickBot="1" x14ac:dyDescent="0.2">
      <c r="B90" s="111"/>
      <c r="C90" s="189" t="s">
        <v>14</v>
      </c>
      <c r="D90" s="240">
        <f t="shared" si="93"/>
        <v>7696.8949999998813</v>
      </c>
      <c r="E90" s="240">
        <v>5256.2579999999434</v>
      </c>
      <c r="F90" s="240">
        <v>5238.947999999943</v>
      </c>
      <c r="G90" s="240">
        <v>17.309999999999988</v>
      </c>
      <c r="H90" s="240">
        <v>5231.0099999999429</v>
      </c>
      <c r="I90" s="240">
        <v>5216.2619999999433</v>
      </c>
      <c r="J90" s="240">
        <v>14.74799999999999</v>
      </c>
      <c r="K90" s="240">
        <v>25.247999999999998</v>
      </c>
      <c r="L90" s="240">
        <v>22.685999999999996</v>
      </c>
      <c r="M90" s="240">
        <v>2.5619999999999994</v>
      </c>
      <c r="N90" s="240">
        <v>2440.6369999999379</v>
      </c>
      <c r="O90" s="267">
        <v>415.39200000000005</v>
      </c>
      <c r="P90" s="266">
        <v>2025.2449999999376</v>
      </c>
      <c r="Q90" s="240">
        <v>0</v>
      </c>
      <c r="R90" s="240">
        <v>0</v>
      </c>
      <c r="S90" s="240">
        <v>0</v>
      </c>
      <c r="T90" s="240">
        <v>15.543999999999999</v>
      </c>
      <c r="U90" s="240">
        <v>6.0670000000000002</v>
      </c>
      <c r="V90" s="240">
        <v>9.4769999999999985</v>
      </c>
      <c r="W90" s="240">
        <v>2425.0929999999375</v>
      </c>
      <c r="X90" s="240">
        <v>409.32500000000005</v>
      </c>
      <c r="Y90" s="240">
        <v>2015.7679999999375</v>
      </c>
      <c r="Z90" s="240">
        <v>0</v>
      </c>
      <c r="AA90" s="240">
        <v>0</v>
      </c>
      <c r="AB90" s="240">
        <v>0</v>
      </c>
      <c r="AC90" s="240">
        <v>0</v>
      </c>
      <c r="AD90" s="106"/>
    </row>
    <row r="91" spans="2:30" ht="18" customHeight="1" x14ac:dyDescent="0.15">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row>
    <row r="92" spans="2:30" s="88" customFormat="1" ht="18" customHeight="1" x14ac:dyDescent="0.15">
      <c r="B92" s="88" t="s">
        <v>560</v>
      </c>
    </row>
    <row r="93" spans="2:30" ht="18" customHeight="1" thickBot="1" x14ac:dyDescent="0.2">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t="s">
        <v>389</v>
      </c>
      <c r="AA93" s="101"/>
      <c r="AB93" s="101"/>
      <c r="AC93" s="101"/>
    </row>
    <row r="94" spans="2:30" ht="18" customHeight="1" x14ac:dyDescent="0.15">
      <c r="B94" s="102"/>
      <c r="C94" s="103"/>
      <c r="D94" s="97"/>
      <c r="E94" s="104" t="s">
        <v>0</v>
      </c>
      <c r="F94" s="105"/>
      <c r="G94" s="105"/>
      <c r="H94" s="105"/>
      <c r="I94" s="105"/>
      <c r="J94" s="105"/>
      <c r="K94" s="105"/>
      <c r="L94" s="105"/>
      <c r="M94" s="105"/>
      <c r="N94" s="105"/>
      <c r="O94" s="105"/>
      <c r="P94" s="105"/>
      <c r="Q94" s="105"/>
      <c r="R94" s="105"/>
      <c r="S94" s="105"/>
      <c r="T94" s="105"/>
      <c r="U94" s="105"/>
      <c r="V94" s="105"/>
      <c r="W94" s="105"/>
      <c r="X94" s="105"/>
      <c r="Y94" s="105"/>
      <c r="Z94" s="411" t="s">
        <v>390</v>
      </c>
      <c r="AA94" s="412"/>
      <c r="AB94" s="412"/>
      <c r="AC94" s="413" t="s">
        <v>391</v>
      </c>
      <c r="AD94" s="106"/>
    </row>
    <row r="95" spans="2:30" ht="18" customHeight="1" x14ac:dyDescent="0.15">
      <c r="B95" s="107" t="s">
        <v>392</v>
      </c>
      <c r="C95" s="101"/>
      <c r="D95" s="198" t="s">
        <v>2</v>
      </c>
      <c r="E95" s="193" t="s">
        <v>3</v>
      </c>
      <c r="F95" s="188"/>
      <c r="G95" s="188"/>
      <c r="H95" s="188"/>
      <c r="I95" s="188"/>
      <c r="J95" s="188"/>
      <c r="K95" s="188"/>
      <c r="L95" s="188"/>
      <c r="M95" s="188"/>
      <c r="N95" s="193" t="s">
        <v>4</v>
      </c>
      <c r="O95" s="188"/>
      <c r="P95" s="188"/>
      <c r="Q95" s="188"/>
      <c r="R95" s="188"/>
      <c r="S95" s="188"/>
      <c r="T95" s="188"/>
      <c r="U95" s="188"/>
      <c r="V95" s="188"/>
      <c r="W95" s="188"/>
      <c r="X95" s="188"/>
      <c r="Y95" s="188"/>
      <c r="Z95" s="189"/>
      <c r="AA95" s="189" t="s">
        <v>121</v>
      </c>
      <c r="AB95" s="189" t="s">
        <v>123</v>
      </c>
      <c r="AC95" s="414"/>
      <c r="AD95" s="106"/>
    </row>
    <row r="96" spans="2:30" ht="18" customHeight="1" x14ac:dyDescent="0.15">
      <c r="B96" s="107"/>
      <c r="C96" s="101"/>
      <c r="D96" s="198"/>
      <c r="E96" s="193" t="s">
        <v>5</v>
      </c>
      <c r="F96" s="188"/>
      <c r="G96" s="188"/>
      <c r="H96" s="193" t="s">
        <v>6</v>
      </c>
      <c r="I96" s="188"/>
      <c r="J96" s="188"/>
      <c r="K96" s="193" t="s">
        <v>7</v>
      </c>
      <c r="L96" s="188"/>
      <c r="M96" s="188"/>
      <c r="N96" s="193" t="s">
        <v>8</v>
      </c>
      <c r="O96" s="188"/>
      <c r="P96" s="188"/>
      <c r="Q96" s="193" t="s">
        <v>6</v>
      </c>
      <c r="R96" s="188"/>
      <c r="S96" s="188"/>
      <c r="T96" s="193" t="s">
        <v>7</v>
      </c>
      <c r="U96" s="188"/>
      <c r="V96" s="188"/>
      <c r="W96" s="193" t="s">
        <v>9</v>
      </c>
      <c r="X96" s="188"/>
      <c r="Y96" s="188"/>
      <c r="Z96" s="198" t="s">
        <v>2</v>
      </c>
      <c r="AA96" s="198"/>
      <c r="AB96" s="198"/>
      <c r="AC96" s="409" t="s">
        <v>125</v>
      </c>
      <c r="AD96" s="106"/>
    </row>
    <row r="97" spans="2:30" ht="18" customHeight="1" x14ac:dyDescent="0.15">
      <c r="B97" s="106"/>
      <c r="D97" s="197"/>
      <c r="E97" s="189" t="s">
        <v>2</v>
      </c>
      <c r="F97" s="189" t="s">
        <v>10</v>
      </c>
      <c r="G97" s="189" t="s">
        <v>11</v>
      </c>
      <c r="H97" s="189" t="s">
        <v>2</v>
      </c>
      <c r="I97" s="189" t="s">
        <v>10</v>
      </c>
      <c r="J97" s="189" t="s">
        <v>11</v>
      </c>
      <c r="K97" s="189" t="s">
        <v>2</v>
      </c>
      <c r="L97" s="189" t="s">
        <v>10</v>
      </c>
      <c r="M97" s="189" t="s">
        <v>11</v>
      </c>
      <c r="N97" s="189" t="s">
        <v>2</v>
      </c>
      <c r="O97" s="108" t="s">
        <v>10</v>
      </c>
      <c r="P97" s="109" t="s">
        <v>11</v>
      </c>
      <c r="Q97" s="189" t="s">
        <v>2</v>
      </c>
      <c r="R97" s="189" t="s">
        <v>10</v>
      </c>
      <c r="S97" s="189" t="s">
        <v>11</v>
      </c>
      <c r="T97" s="189" t="s">
        <v>2</v>
      </c>
      <c r="U97" s="189" t="s">
        <v>10</v>
      </c>
      <c r="V97" s="189" t="s">
        <v>11</v>
      </c>
      <c r="W97" s="189" t="s">
        <v>2</v>
      </c>
      <c r="X97" s="189" t="s">
        <v>10</v>
      </c>
      <c r="Y97" s="189" t="s">
        <v>11</v>
      </c>
      <c r="Z97" s="197"/>
      <c r="AA97" s="198" t="s">
        <v>122</v>
      </c>
      <c r="AB97" s="198" t="s">
        <v>124</v>
      </c>
      <c r="AC97" s="410"/>
      <c r="AD97" s="106"/>
    </row>
    <row r="98" spans="2:30" ht="18" customHeight="1" x14ac:dyDescent="0.15">
      <c r="B98" s="110" t="s">
        <v>388</v>
      </c>
      <c r="C98" s="189" t="s">
        <v>13</v>
      </c>
      <c r="D98" s="240">
        <f>E98+N98+Z98+AC98</f>
        <v>27389.370000000239</v>
      </c>
      <c r="E98" s="240">
        <v>14586.570000000145</v>
      </c>
      <c r="F98" s="240">
        <v>14465.110000000146</v>
      </c>
      <c r="G98" s="240">
        <v>121.46000000000001</v>
      </c>
      <c r="H98" s="240">
        <v>14222.360000000146</v>
      </c>
      <c r="I98" s="240">
        <v>14147.730000000147</v>
      </c>
      <c r="J98" s="240">
        <v>74.63000000000001</v>
      </c>
      <c r="K98" s="240">
        <v>364.21000000000009</v>
      </c>
      <c r="L98" s="240">
        <v>317.38000000000011</v>
      </c>
      <c r="M98" s="240">
        <v>46.83</v>
      </c>
      <c r="N98" s="240">
        <v>12319.980000000089</v>
      </c>
      <c r="O98" s="270">
        <v>1007.7799999999995</v>
      </c>
      <c r="P98" s="268">
        <v>11312.20000000009</v>
      </c>
      <c r="Q98" s="240">
        <v>0</v>
      </c>
      <c r="R98" s="240">
        <v>0</v>
      </c>
      <c r="S98" s="240">
        <v>0</v>
      </c>
      <c r="T98" s="240">
        <v>160.02000000000001</v>
      </c>
      <c r="U98" s="240">
        <v>28.02999999999999</v>
      </c>
      <c r="V98" s="240">
        <v>131.99</v>
      </c>
      <c r="W98" s="240">
        <v>12159.96000000009</v>
      </c>
      <c r="X98" s="240">
        <v>979.74999999999955</v>
      </c>
      <c r="Y98" s="240">
        <v>11180.21000000009</v>
      </c>
      <c r="Z98" s="240">
        <v>482.17000000000019</v>
      </c>
      <c r="AA98" s="240">
        <v>298.53000000000026</v>
      </c>
      <c r="AB98" s="240">
        <v>183.63999999999996</v>
      </c>
      <c r="AC98" s="240">
        <v>0.65</v>
      </c>
      <c r="AD98" s="106"/>
    </row>
    <row r="99" spans="2:30" ht="18" customHeight="1" x14ac:dyDescent="0.15">
      <c r="B99" s="111"/>
      <c r="C99" s="189" t="s">
        <v>14</v>
      </c>
      <c r="D99" s="240">
        <f t="shared" ref="D99:D103" si="94">E99+N99+Z99+AC99</f>
        <v>6570.4019999999346</v>
      </c>
      <c r="E99" s="240">
        <v>4804.2379999999775</v>
      </c>
      <c r="F99" s="240">
        <v>4791.6259999999775</v>
      </c>
      <c r="G99" s="240">
        <v>12.611999999999993</v>
      </c>
      <c r="H99" s="240">
        <v>4754.3129999999774</v>
      </c>
      <c r="I99" s="240">
        <v>4745.6799999999776</v>
      </c>
      <c r="J99" s="240">
        <v>8.6329999999999938</v>
      </c>
      <c r="K99" s="240">
        <v>49.924999999999969</v>
      </c>
      <c r="L99" s="240">
        <v>45.94599999999997</v>
      </c>
      <c r="M99" s="240">
        <v>3.9789999999999992</v>
      </c>
      <c r="N99" s="240">
        <v>1766.1639999999566</v>
      </c>
      <c r="O99" s="269">
        <v>245.19600000000011</v>
      </c>
      <c r="P99" s="268">
        <v>1520.9679999999564</v>
      </c>
      <c r="Q99" s="240">
        <v>0</v>
      </c>
      <c r="R99" s="240">
        <v>0</v>
      </c>
      <c r="S99" s="240">
        <v>0</v>
      </c>
      <c r="T99" s="240">
        <v>16.664999999999996</v>
      </c>
      <c r="U99" s="240">
        <v>4.661999999999999</v>
      </c>
      <c r="V99" s="240">
        <v>12.002999999999997</v>
      </c>
      <c r="W99" s="240">
        <v>1749.4989999999566</v>
      </c>
      <c r="X99" s="240">
        <v>240.53400000000011</v>
      </c>
      <c r="Y99" s="240">
        <v>1508.9649999999565</v>
      </c>
      <c r="Z99" s="240">
        <v>0</v>
      </c>
      <c r="AA99" s="240">
        <v>0</v>
      </c>
      <c r="AB99" s="240">
        <v>0</v>
      </c>
      <c r="AC99" s="240">
        <v>0</v>
      </c>
      <c r="AD99" s="106"/>
    </row>
    <row r="100" spans="2:30" ht="18" customHeight="1" x14ac:dyDescent="0.15">
      <c r="B100" s="112" t="s">
        <v>189</v>
      </c>
      <c r="C100" s="189" t="s">
        <v>13</v>
      </c>
      <c r="D100" s="240">
        <f t="shared" si="94"/>
        <v>11167.900000000003</v>
      </c>
      <c r="E100" s="240">
        <v>6414.1499999999969</v>
      </c>
      <c r="F100" s="240">
        <v>6357.6199999999972</v>
      </c>
      <c r="G100" s="240">
        <v>56.53</v>
      </c>
      <c r="H100" s="240">
        <v>6120.9999999999964</v>
      </c>
      <c r="I100" s="240">
        <v>6099.4299999999967</v>
      </c>
      <c r="J100" s="240">
        <v>21.57</v>
      </c>
      <c r="K100" s="240">
        <v>293.15000000000003</v>
      </c>
      <c r="L100" s="240">
        <v>258.19000000000005</v>
      </c>
      <c r="M100" s="240">
        <v>34.96</v>
      </c>
      <c r="N100" s="240">
        <v>4650.3500000000076</v>
      </c>
      <c r="O100" s="269">
        <v>210.62000000000043</v>
      </c>
      <c r="P100" s="268">
        <v>4439.7300000000068</v>
      </c>
      <c r="Q100" s="240">
        <v>0</v>
      </c>
      <c r="R100" s="240">
        <v>0</v>
      </c>
      <c r="S100" s="240">
        <v>0</v>
      </c>
      <c r="T100" s="240">
        <v>63.24</v>
      </c>
      <c r="U100" s="240">
        <v>8.57</v>
      </c>
      <c r="V100" s="240">
        <v>54.67</v>
      </c>
      <c r="W100" s="240">
        <v>4587.1100000000069</v>
      </c>
      <c r="X100" s="240">
        <v>202.05000000000044</v>
      </c>
      <c r="Y100" s="240">
        <v>4385.0600000000068</v>
      </c>
      <c r="Z100" s="240">
        <v>103.40000000000003</v>
      </c>
      <c r="AA100" s="240">
        <v>50.800000000000004</v>
      </c>
      <c r="AB100" s="240">
        <v>52.600000000000023</v>
      </c>
      <c r="AC100" s="240">
        <v>0</v>
      </c>
      <c r="AD100" s="106"/>
    </row>
    <row r="101" spans="2:30" ht="18" customHeight="1" x14ac:dyDescent="0.15">
      <c r="B101" s="111"/>
      <c r="C101" s="189" t="s">
        <v>14</v>
      </c>
      <c r="D101" s="240">
        <f t="shared" si="94"/>
        <v>2683.4089999999915</v>
      </c>
      <c r="E101" s="240">
        <v>2024.8140000000046</v>
      </c>
      <c r="F101" s="240">
        <v>2018.9590000000046</v>
      </c>
      <c r="G101" s="240">
        <v>5.8549999999999986</v>
      </c>
      <c r="H101" s="240">
        <v>1986.4840000000047</v>
      </c>
      <c r="I101" s="240">
        <v>1984.1110000000047</v>
      </c>
      <c r="J101" s="240">
        <v>2.3729999999999993</v>
      </c>
      <c r="K101" s="240">
        <v>38.329999999999963</v>
      </c>
      <c r="L101" s="240">
        <v>34.847999999999963</v>
      </c>
      <c r="M101" s="240">
        <v>3.4819999999999993</v>
      </c>
      <c r="N101" s="240">
        <v>658.59499999998684</v>
      </c>
      <c r="O101" s="269">
        <v>51.643999999999977</v>
      </c>
      <c r="P101" s="268">
        <v>606.95099999998683</v>
      </c>
      <c r="Q101" s="240">
        <v>0</v>
      </c>
      <c r="R101" s="240">
        <v>0</v>
      </c>
      <c r="S101" s="240">
        <v>0</v>
      </c>
      <c r="T101" s="240">
        <v>6.512999999999999</v>
      </c>
      <c r="U101" s="240">
        <v>1.3929999999999998</v>
      </c>
      <c r="V101" s="240">
        <v>5.1199999999999992</v>
      </c>
      <c r="W101" s="240">
        <v>652.08199999998681</v>
      </c>
      <c r="X101" s="240">
        <v>50.250999999999976</v>
      </c>
      <c r="Y101" s="240">
        <v>601.83099999998683</v>
      </c>
      <c r="Z101" s="240">
        <v>0</v>
      </c>
      <c r="AA101" s="240">
        <v>0</v>
      </c>
      <c r="AB101" s="240">
        <v>0</v>
      </c>
      <c r="AC101" s="240">
        <v>0</v>
      </c>
      <c r="AD101" s="106"/>
    </row>
    <row r="102" spans="2:30" ht="18" customHeight="1" x14ac:dyDescent="0.15">
      <c r="B102" s="112" t="s">
        <v>190</v>
      </c>
      <c r="C102" s="189" t="s">
        <v>13</v>
      </c>
      <c r="D102" s="240">
        <f t="shared" si="94"/>
        <v>16221.470000000232</v>
      </c>
      <c r="E102" s="240">
        <v>8172.4200000001501</v>
      </c>
      <c r="F102" s="240">
        <v>8107.4900000001498</v>
      </c>
      <c r="G102" s="240">
        <v>64.930000000000007</v>
      </c>
      <c r="H102" s="240">
        <v>8101.3600000001506</v>
      </c>
      <c r="I102" s="240">
        <v>8048.3000000001502</v>
      </c>
      <c r="J102" s="240">
        <v>53.060000000000009</v>
      </c>
      <c r="K102" s="240">
        <v>71.060000000000031</v>
      </c>
      <c r="L102" s="240">
        <v>59.190000000000026</v>
      </c>
      <c r="M102" s="240">
        <v>11.870000000000001</v>
      </c>
      <c r="N102" s="240">
        <v>7669.6300000000829</v>
      </c>
      <c r="O102" s="269">
        <v>797.15999999999917</v>
      </c>
      <c r="P102" s="268">
        <v>6872.4700000000839</v>
      </c>
      <c r="Q102" s="240">
        <v>0</v>
      </c>
      <c r="R102" s="240">
        <v>0</v>
      </c>
      <c r="S102" s="240">
        <v>0</v>
      </c>
      <c r="T102" s="240">
        <v>96.779999999999987</v>
      </c>
      <c r="U102" s="240">
        <v>19.45999999999999</v>
      </c>
      <c r="V102" s="240">
        <v>77.319999999999993</v>
      </c>
      <c r="W102" s="240">
        <v>7572.8500000000831</v>
      </c>
      <c r="X102" s="240">
        <v>777.69999999999914</v>
      </c>
      <c r="Y102" s="240">
        <v>6795.1500000000842</v>
      </c>
      <c r="Z102" s="240">
        <v>378.77000000000021</v>
      </c>
      <c r="AA102" s="240">
        <v>247.73000000000027</v>
      </c>
      <c r="AB102" s="240">
        <v>131.03999999999994</v>
      </c>
      <c r="AC102" s="240">
        <v>0.65</v>
      </c>
      <c r="AD102" s="106"/>
    </row>
    <row r="103" spans="2:30" ht="18" customHeight="1" thickBot="1" x14ac:dyDescent="0.2">
      <c r="B103" s="111"/>
      <c r="C103" s="189" t="s">
        <v>14</v>
      </c>
      <c r="D103" s="240">
        <f t="shared" si="94"/>
        <v>3886.9929999999431</v>
      </c>
      <c r="E103" s="240">
        <v>2779.4239999999731</v>
      </c>
      <c r="F103" s="240">
        <v>2772.6669999999731</v>
      </c>
      <c r="G103" s="240">
        <v>6.7569999999999943</v>
      </c>
      <c r="H103" s="240">
        <v>2767.8289999999733</v>
      </c>
      <c r="I103" s="240">
        <v>2761.5689999999731</v>
      </c>
      <c r="J103" s="240">
        <v>6.2599999999999945</v>
      </c>
      <c r="K103" s="240">
        <v>11.595000000000002</v>
      </c>
      <c r="L103" s="240">
        <v>11.098000000000003</v>
      </c>
      <c r="M103" s="240">
        <v>0.49700000000000011</v>
      </c>
      <c r="N103" s="240">
        <v>1107.5689999999699</v>
      </c>
      <c r="O103" s="267">
        <v>193.55200000000013</v>
      </c>
      <c r="P103" s="266">
        <v>914.01699999996981</v>
      </c>
      <c r="Q103" s="240">
        <v>0</v>
      </c>
      <c r="R103" s="240">
        <v>0</v>
      </c>
      <c r="S103" s="240">
        <v>0</v>
      </c>
      <c r="T103" s="240">
        <v>10.151999999999997</v>
      </c>
      <c r="U103" s="240">
        <v>3.2689999999999997</v>
      </c>
      <c r="V103" s="240">
        <v>6.8829999999999982</v>
      </c>
      <c r="W103" s="240">
        <v>1097.4169999999699</v>
      </c>
      <c r="X103" s="240">
        <v>190.28300000000013</v>
      </c>
      <c r="Y103" s="240">
        <v>907.13399999996977</v>
      </c>
      <c r="Z103" s="240">
        <v>0</v>
      </c>
      <c r="AA103" s="240">
        <v>0</v>
      </c>
      <c r="AB103" s="240">
        <v>0</v>
      </c>
      <c r="AC103" s="240">
        <v>0</v>
      </c>
      <c r="AD103" s="106"/>
    </row>
    <row r="104" spans="2:30" ht="18" customHeight="1" x14ac:dyDescent="0.15">
      <c r="B104" s="103"/>
      <c r="C104" s="103"/>
      <c r="D104" s="103"/>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c r="AB104" s="103"/>
      <c r="AC104" s="103"/>
    </row>
    <row r="105" spans="2:30" s="88" customFormat="1" ht="18" customHeight="1" x14ac:dyDescent="0.15">
      <c r="B105" s="88" t="s">
        <v>559</v>
      </c>
    </row>
    <row r="106" spans="2:30" ht="18" customHeight="1" thickBot="1" x14ac:dyDescent="0.2">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t="s">
        <v>389</v>
      </c>
      <c r="AA106" s="101"/>
      <c r="AB106" s="101"/>
      <c r="AC106" s="101"/>
    </row>
    <row r="107" spans="2:30" ht="18" customHeight="1" x14ac:dyDescent="0.15">
      <c r="B107" s="102"/>
      <c r="C107" s="103"/>
      <c r="D107" s="97"/>
      <c r="E107" s="104" t="s">
        <v>0</v>
      </c>
      <c r="F107" s="105"/>
      <c r="G107" s="105"/>
      <c r="H107" s="105"/>
      <c r="I107" s="105"/>
      <c r="J107" s="105"/>
      <c r="K107" s="105"/>
      <c r="L107" s="105"/>
      <c r="M107" s="105"/>
      <c r="N107" s="105"/>
      <c r="O107" s="105"/>
      <c r="P107" s="105"/>
      <c r="Q107" s="105"/>
      <c r="R107" s="105"/>
      <c r="S107" s="105"/>
      <c r="T107" s="105"/>
      <c r="U107" s="105"/>
      <c r="V107" s="105"/>
      <c r="W107" s="105"/>
      <c r="X107" s="105"/>
      <c r="Y107" s="105"/>
      <c r="Z107" s="411" t="s">
        <v>390</v>
      </c>
      <c r="AA107" s="412"/>
      <c r="AB107" s="412"/>
      <c r="AC107" s="413" t="s">
        <v>391</v>
      </c>
      <c r="AD107" s="106"/>
    </row>
    <row r="108" spans="2:30" ht="18" customHeight="1" x14ac:dyDescent="0.15">
      <c r="B108" s="107" t="s">
        <v>392</v>
      </c>
      <c r="C108" s="101"/>
      <c r="D108" s="198" t="s">
        <v>2</v>
      </c>
      <c r="E108" s="193" t="s">
        <v>3</v>
      </c>
      <c r="F108" s="188"/>
      <c r="G108" s="188"/>
      <c r="H108" s="188"/>
      <c r="I108" s="188"/>
      <c r="J108" s="188"/>
      <c r="K108" s="188"/>
      <c r="L108" s="188"/>
      <c r="M108" s="188"/>
      <c r="N108" s="193" t="s">
        <v>4</v>
      </c>
      <c r="O108" s="188"/>
      <c r="P108" s="188"/>
      <c r="Q108" s="188"/>
      <c r="R108" s="188"/>
      <c r="S108" s="188"/>
      <c r="T108" s="188"/>
      <c r="U108" s="188"/>
      <c r="V108" s="188"/>
      <c r="W108" s="188"/>
      <c r="X108" s="188"/>
      <c r="Y108" s="188"/>
      <c r="Z108" s="189"/>
      <c r="AA108" s="189" t="s">
        <v>121</v>
      </c>
      <c r="AB108" s="189" t="s">
        <v>123</v>
      </c>
      <c r="AC108" s="414"/>
      <c r="AD108" s="106"/>
    </row>
    <row r="109" spans="2:30" ht="18" customHeight="1" x14ac:dyDescent="0.15">
      <c r="B109" s="107"/>
      <c r="C109" s="101"/>
      <c r="D109" s="198"/>
      <c r="E109" s="193" t="s">
        <v>5</v>
      </c>
      <c r="F109" s="188"/>
      <c r="G109" s="188"/>
      <c r="H109" s="193" t="s">
        <v>6</v>
      </c>
      <c r="I109" s="188"/>
      <c r="J109" s="188"/>
      <c r="K109" s="193" t="s">
        <v>7</v>
      </c>
      <c r="L109" s="188"/>
      <c r="M109" s="188"/>
      <c r="N109" s="193" t="s">
        <v>8</v>
      </c>
      <c r="O109" s="188"/>
      <c r="P109" s="188"/>
      <c r="Q109" s="193" t="s">
        <v>6</v>
      </c>
      <c r="R109" s="188"/>
      <c r="S109" s="188"/>
      <c r="T109" s="193" t="s">
        <v>7</v>
      </c>
      <c r="U109" s="188"/>
      <c r="V109" s="188"/>
      <c r="W109" s="193" t="s">
        <v>9</v>
      </c>
      <c r="X109" s="188"/>
      <c r="Y109" s="188"/>
      <c r="Z109" s="198" t="s">
        <v>2</v>
      </c>
      <c r="AA109" s="198"/>
      <c r="AB109" s="198"/>
      <c r="AC109" s="409" t="s">
        <v>125</v>
      </c>
      <c r="AD109" s="106"/>
    </row>
    <row r="110" spans="2:30" ht="18" customHeight="1" x14ac:dyDescent="0.15">
      <c r="B110" s="106"/>
      <c r="D110" s="197"/>
      <c r="E110" s="189" t="s">
        <v>2</v>
      </c>
      <c r="F110" s="189" t="s">
        <v>10</v>
      </c>
      <c r="G110" s="189" t="s">
        <v>11</v>
      </c>
      <c r="H110" s="189" t="s">
        <v>2</v>
      </c>
      <c r="I110" s="189" t="s">
        <v>10</v>
      </c>
      <c r="J110" s="189" t="s">
        <v>11</v>
      </c>
      <c r="K110" s="189" t="s">
        <v>2</v>
      </c>
      <c r="L110" s="189" t="s">
        <v>10</v>
      </c>
      <c r="M110" s="189" t="s">
        <v>11</v>
      </c>
      <c r="N110" s="189" t="s">
        <v>2</v>
      </c>
      <c r="O110" s="108" t="s">
        <v>10</v>
      </c>
      <c r="P110" s="109" t="s">
        <v>11</v>
      </c>
      <c r="Q110" s="189" t="s">
        <v>2</v>
      </c>
      <c r="R110" s="189" t="s">
        <v>10</v>
      </c>
      <c r="S110" s="189" t="s">
        <v>11</v>
      </c>
      <c r="T110" s="189" t="s">
        <v>2</v>
      </c>
      <c r="U110" s="189" t="s">
        <v>10</v>
      </c>
      <c r="V110" s="189" t="s">
        <v>11</v>
      </c>
      <c r="W110" s="189" t="s">
        <v>2</v>
      </c>
      <c r="X110" s="189" t="s">
        <v>10</v>
      </c>
      <c r="Y110" s="189" t="s">
        <v>11</v>
      </c>
      <c r="Z110" s="197"/>
      <c r="AA110" s="198" t="s">
        <v>122</v>
      </c>
      <c r="AB110" s="198" t="s">
        <v>124</v>
      </c>
      <c r="AC110" s="410"/>
      <c r="AD110" s="106"/>
    </row>
    <row r="111" spans="2:30" ht="18" customHeight="1" x14ac:dyDescent="0.15">
      <c r="B111" s="110" t="s">
        <v>388</v>
      </c>
      <c r="C111" s="189" t="s">
        <v>13</v>
      </c>
      <c r="D111" s="240">
        <f>E111+N111+Z111+AC111</f>
        <v>25853.510000000642</v>
      </c>
      <c r="E111" s="240">
        <v>14280.830000000456</v>
      </c>
      <c r="F111" s="240">
        <v>14083.080000000456</v>
      </c>
      <c r="G111" s="240">
        <v>197.75000000000011</v>
      </c>
      <c r="H111" s="240">
        <v>13811.940000000457</v>
      </c>
      <c r="I111" s="240">
        <v>13717.120000000457</v>
      </c>
      <c r="J111" s="240">
        <v>94.820000000000022</v>
      </c>
      <c r="K111" s="240">
        <v>468.88999999999896</v>
      </c>
      <c r="L111" s="240">
        <v>365.95999999999884</v>
      </c>
      <c r="M111" s="240">
        <v>102.93000000000009</v>
      </c>
      <c r="N111" s="240">
        <v>11264.630000000187</v>
      </c>
      <c r="O111" s="270">
        <v>1239.1299999999967</v>
      </c>
      <c r="P111" s="268">
        <v>10025.500000000189</v>
      </c>
      <c r="Q111" s="240">
        <v>0</v>
      </c>
      <c r="R111" s="240">
        <v>0</v>
      </c>
      <c r="S111" s="240">
        <v>0</v>
      </c>
      <c r="T111" s="240">
        <v>94.369999999999976</v>
      </c>
      <c r="U111" s="240">
        <v>29.8</v>
      </c>
      <c r="V111" s="240">
        <v>64.569999999999979</v>
      </c>
      <c r="W111" s="240">
        <v>11170.260000000186</v>
      </c>
      <c r="X111" s="240">
        <v>1209.3299999999967</v>
      </c>
      <c r="Y111" s="240">
        <v>9960.9300000001895</v>
      </c>
      <c r="Z111" s="240">
        <v>308.05000000000013</v>
      </c>
      <c r="AA111" s="240">
        <v>167.55000000000013</v>
      </c>
      <c r="AB111" s="240">
        <v>140.5</v>
      </c>
      <c r="AC111" s="240">
        <v>0</v>
      </c>
      <c r="AD111" s="106"/>
    </row>
    <row r="112" spans="2:30" ht="18" customHeight="1" x14ac:dyDescent="0.15">
      <c r="B112" s="111"/>
      <c r="C112" s="189" t="s">
        <v>14</v>
      </c>
      <c r="D112" s="240">
        <f t="shared" ref="D112:D116" si="95">E112+N112+Z112+AC112</f>
        <v>5847.7459999999364</v>
      </c>
      <c r="E112" s="240">
        <v>4135.6589999999724</v>
      </c>
      <c r="F112" s="240">
        <v>4112.634999999972</v>
      </c>
      <c r="G112" s="240">
        <v>23.023999999999972</v>
      </c>
      <c r="H112" s="240">
        <v>4089.6379999999722</v>
      </c>
      <c r="I112" s="240">
        <v>4076.750999999972</v>
      </c>
      <c r="J112" s="240">
        <v>12.886999999999986</v>
      </c>
      <c r="K112" s="240">
        <v>46.020999999999979</v>
      </c>
      <c r="L112" s="240">
        <v>35.883999999999993</v>
      </c>
      <c r="M112" s="240">
        <v>10.136999999999986</v>
      </c>
      <c r="N112" s="240">
        <v>1712.0869999999638</v>
      </c>
      <c r="O112" s="269">
        <v>304.55500000000001</v>
      </c>
      <c r="P112" s="268">
        <v>1407.5319999999638</v>
      </c>
      <c r="Q112" s="240">
        <v>0</v>
      </c>
      <c r="R112" s="240">
        <v>0</v>
      </c>
      <c r="S112" s="240">
        <v>0</v>
      </c>
      <c r="T112" s="240">
        <v>11.942999999999996</v>
      </c>
      <c r="U112" s="240">
        <v>5.4249999999999989</v>
      </c>
      <c r="V112" s="240">
        <v>6.5179999999999971</v>
      </c>
      <c r="W112" s="240">
        <v>1700.1439999999639</v>
      </c>
      <c r="X112" s="240">
        <v>299.13</v>
      </c>
      <c r="Y112" s="240">
        <v>1401.0139999999637</v>
      </c>
      <c r="Z112" s="240">
        <v>0</v>
      </c>
      <c r="AA112" s="240">
        <v>0</v>
      </c>
      <c r="AB112" s="240">
        <v>0</v>
      </c>
      <c r="AC112" s="240">
        <v>0</v>
      </c>
      <c r="AD112" s="106"/>
    </row>
    <row r="113" spans="2:30" ht="18" customHeight="1" x14ac:dyDescent="0.15">
      <c r="B113" s="112" t="s">
        <v>189</v>
      </c>
      <c r="C113" s="189" t="s">
        <v>13</v>
      </c>
      <c r="D113" s="240">
        <f t="shared" si="95"/>
        <v>8886.1100000000988</v>
      </c>
      <c r="E113" s="240">
        <v>6367.7800000001289</v>
      </c>
      <c r="F113" s="240">
        <v>6243.5400000001291</v>
      </c>
      <c r="G113" s="240">
        <v>124.24000000000011</v>
      </c>
      <c r="H113" s="240">
        <v>6025.0100000001303</v>
      </c>
      <c r="I113" s="240">
        <v>5982.3400000001302</v>
      </c>
      <c r="J113" s="240">
        <v>42.670000000000016</v>
      </c>
      <c r="K113" s="240">
        <v>342.76999999999902</v>
      </c>
      <c r="L113" s="240">
        <v>261.19999999999891</v>
      </c>
      <c r="M113" s="240">
        <v>81.570000000000093</v>
      </c>
      <c r="N113" s="240">
        <v>2417.6499999999687</v>
      </c>
      <c r="O113" s="269">
        <v>326.93000000000052</v>
      </c>
      <c r="P113" s="268">
        <v>2090.719999999968</v>
      </c>
      <c r="Q113" s="240">
        <v>0</v>
      </c>
      <c r="R113" s="240">
        <v>0</v>
      </c>
      <c r="S113" s="240">
        <v>0</v>
      </c>
      <c r="T113" s="240">
        <v>52.829999999999984</v>
      </c>
      <c r="U113" s="240">
        <v>13.64</v>
      </c>
      <c r="V113" s="240">
        <v>39.189999999999984</v>
      </c>
      <c r="W113" s="240">
        <v>2364.8199999999683</v>
      </c>
      <c r="X113" s="240">
        <v>313.29000000000053</v>
      </c>
      <c r="Y113" s="240">
        <v>2051.5299999999679</v>
      </c>
      <c r="Z113" s="240">
        <v>100.68</v>
      </c>
      <c r="AA113" s="240">
        <v>30.939999999999998</v>
      </c>
      <c r="AB113" s="240">
        <v>69.740000000000009</v>
      </c>
      <c r="AC113" s="240">
        <v>0</v>
      </c>
      <c r="AD113" s="106"/>
    </row>
    <row r="114" spans="2:30" ht="18" customHeight="1" x14ac:dyDescent="0.15">
      <c r="B114" s="111"/>
      <c r="C114" s="189" t="s">
        <v>14</v>
      </c>
      <c r="D114" s="240">
        <f t="shared" si="95"/>
        <v>2037.8439999999982</v>
      </c>
      <c r="E114" s="240">
        <v>1658.8250000000021</v>
      </c>
      <c r="F114" s="240">
        <v>1646.3540000000021</v>
      </c>
      <c r="G114" s="240">
        <v>12.470999999999975</v>
      </c>
      <c r="H114" s="240">
        <v>1626.4570000000019</v>
      </c>
      <c r="I114" s="240">
        <v>1622.058000000002</v>
      </c>
      <c r="J114" s="240">
        <v>4.3989999999999894</v>
      </c>
      <c r="K114" s="240">
        <v>32.367999999999988</v>
      </c>
      <c r="L114" s="240">
        <v>24.295999999999999</v>
      </c>
      <c r="M114" s="240">
        <v>8.0719999999999867</v>
      </c>
      <c r="N114" s="240">
        <v>379.0189999999962</v>
      </c>
      <c r="O114" s="269">
        <v>82.715000000000074</v>
      </c>
      <c r="P114" s="268">
        <v>296.30399999999611</v>
      </c>
      <c r="Q114" s="240">
        <v>0</v>
      </c>
      <c r="R114" s="240">
        <v>0</v>
      </c>
      <c r="S114" s="240">
        <v>0</v>
      </c>
      <c r="T114" s="240">
        <v>6.5509999999999966</v>
      </c>
      <c r="U114" s="240">
        <v>2.6269999999999989</v>
      </c>
      <c r="V114" s="240">
        <v>3.9239999999999973</v>
      </c>
      <c r="W114" s="240">
        <v>372.46799999999621</v>
      </c>
      <c r="X114" s="240">
        <v>80.088000000000079</v>
      </c>
      <c r="Y114" s="240">
        <v>292.37999999999613</v>
      </c>
      <c r="Z114" s="240">
        <v>0</v>
      </c>
      <c r="AA114" s="240">
        <v>0</v>
      </c>
      <c r="AB114" s="240">
        <v>0</v>
      </c>
      <c r="AC114" s="240">
        <v>0</v>
      </c>
      <c r="AD114" s="106"/>
    </row>
    <row r="115" spans="2:30" ht="18" customHeight="1" x14ac:dyDescent="0.15">
      <c r="B115" s="112" t="s">
        <v>190</v>
      </c>
      <c r="C115" s="189" t="s">
        <v>13</v>
      </c>
      <c r="D115" s="240">
        <f t="shared" si="95"/>
        <v>16967.400000000544</v>
      </c>
      <c r="E115" s="240">
        <v>7913.0500000003267</v>
      </c>
      <c r="F115" s="240">
        <v>7839.5400000003265</v>
      </c>
      <c r="G115" s="240">
        <v>73.509999999999991</v>
      </c>
      <c r="H115" s="240">
        <v>7786.9300000003259</v>
      </c>
      <c r="I115" s="240">
        <v>7734.7800000003263</v>
      </c>
      <c r="J115" s="240">
        <v>52.150000000000006</v>
      </c>
      <c r="K115" s="240">
        <v>126.11999999999992</v>
      </c>
      <c r="L115" s="240">
        <v>104.75999999999993</v>
      </c>
      <c r="M115" s="240">
        <v>21.359999999999992</v>
      </c>
      <c r="N115" s="240">
        <v>8846.9800000002197</v>
      </c>
      <c r="O115" s="269">
        <v>912.19999999999629</v>
      </c>
      <c r="P115" s="268">
        <v>7934.7800000002226</v>
      </c>
      <c r="Q115" s="240">
        <v>0</v>
      </c>
      <c r="R115" s="240">
        <v>0</v>
      </c>
      <c r="S115" s="240">
        <v>0</v>
      </c>
      <c r="T115" s="240">
        <v>41.54</v>
      </c>
      <c r="U115" s="240">
        <v>16.16</v>
      </c>
      <c r="V115" s="240">
        <v>25.38</v>
      </c>
      <c r="W115" s="240">
        <v>8805.4400000002188</v>
      </c>
      <c r="X115" s="240">
        <v>896.03999999999633</v>
      </c>
      <c r="Y115" s="240">
        <v>7909.4000000002225</v>
      </c>
      <c r="Z115" s="240">
        <v>207.37000000000012</v>
      </c>
      <c r="AA115" s="240">
        <v>136.61000000000013</v>
      </c>
      <c r="AB115" s="240">
        <v>70.760000000000005</v>
      </c>
      <c r="AC115" s="240">
        <v>0</v>
      </c>
      <c r="AD115" s="106"/>
    </row>
    <row r="116" spans="2:30" ht="18" customHeight="1" thickBot="1" x14ac:dyDescent="0.2">
      <c r="B116" s="111"/>
      <c r="C116" s="189" t="s">
        <v>14</v>
      </c>
      <c r="D116" s="240">
        <f t="shared" si="95"/>
        <v>3809.9019999999382</v>
      </c>
      <c r="E116" s="240">
        <v>2476.8339999999703</v>
      </c>
      <c r="F116" s="240">
        <v>2466.2809999999704</v>
      </c>
      <c r="G116" s="240">
        <v>10.552999999999995</v>
      </c>
      <c r="H116" s="240">
        <v>2463.18099999997</v>
      </c>
      <c r="I116" s="240">
        <v>2454.6929999999702</v>
      </c>
      <c r="J116" s="240">
        <v>8.487999999999996</v>
      </c>
      <c r="K116" s="240">
        <v>13.652999999999993</v>
      </c>
      <c r="L116" s="240">
        <v>11.587999999999994</v>
      </c>
      <c r="M116" s="240">
        <v>2.0649999999999991</v>
      </c>
      <c r="N116" s="240">
        <v>1333.0679999999677</v>
      </c>
      <c r="O116" s="267">
        <v>221.83999999999989</v>
      </c>
      <c r="P116" s="266">
        <v>1111.2279999999678</v>
      </c>
      <c r="Q116" s="240">
        <v>0</v>
      </c>
      <c r="R116" s="240">
        <v>0</v>
      </c>
      <c r="S116" s="240">
        <v>0</v>
      </c>
      <c r="T116" s="240">
        <v>5.3919999999999995</v>
      </c>
      <c r="U116" s="240">
        <v>2.798</v>
      </c>
      <c r="V116" s="240">
        <v>2.5939999999999999</v>
      </c>
      <c r="W116" s="240">
        <v>1327.6759999999676</v>
      </c>
      <c r="X116" s="240">
        <v>219.04199999999989</v>
      </c>
      <c r="Y116" s="240">
        <v>1108.6339999999677</v>
      </c>
      <c r="Z116" s="240">
        <v>0</v>
      </c>
      <c r="AA116" s="240">
        <v>0</v>
      </c>
      <c r="AB116" s="240">
        <v>0</v>
      </c>
      <c r="AC116" s="240">
        <v>0</v>
      </c>
      <c r="AD116" s="106"/>
    </row>
    <row r="117" spans="2:30" ht="18" customHeight="1" x14ac:dyDescent="0.15">
      <c r="B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3"/>
    </row>
    <row r="118" spans="2:30" ht="18" customHeight="1" x14ac:dyDescent="0.15"/>
    <row r="119" spans="2:30" ht="18" customHeight="1" x14ac:dyDescent="0.15"/>
  </sheetData>
  <mergeCells count="27">
    <mergeCell ref="Z107:AB107"/>
    <mergeCell ref="AC107:AC108"/>
    <mergeCell ref="AC109:AC110"/>
    <mergeCell ref="Z81:AB81"/>
    <mergeCell ref="AC81:AC82"/>
    <mergeCell ref="AC83:AC84"/>
    <mergeCell ref="Z94:AB94"/>
    <mergeCell ref="AC94:AC95"/>
    <mergeCell ref="AC96:AC97"/>
    <mergeCell ref="AC70:AC71"/>
    <mergeCell ref="Z29:AB29"/>
    <mergeCell ref="AC29:AC30"/>
    <mergeCell ref="AC31:AC32"/>
    <mergeCell ref="Z42:AB42"/>
    <mergeCell ref="AC42:AC43"/>
    <mergeCell ref="AC44:AC45"/>
    <mergeCell ref="Z55:AB55"/>
    <mergeCell ref="AC55:AC56"/>
    <mergeCell ref="AC57:AC58"/>
    <mergeCell ref="Z68:AB68"/>
    <mergeCell ref="AC68:AC69"/>
    <mergeCell ref="AC18:AC19"/>
    <mergeCell ref="Z3:AB3"/>
    <mergeCell ref="AC3:AC4"/>
    <mergeCell ref="AC5:AC6"/>
    <mergeCell ref="Z16:AB16"/>
    <mergeCell ref="AC16:AC17"/>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ignoredErrors>
    <ignoredError sqref="K20:Z21 K33:Z34 K46:Z47 K22:K25 T22:Z25 K7:Z8 K9:Z1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AN225"/>
  <sheetViews>
    <sheetView view="pageBreakPreview" topLeftCell="A61" zoomScale="70" zoomScaleNormal="75" zoomScaleSheetLayoutView="70" workbookViewId="0">
      <selection activeCell="AN82" sqref="AN82"/>
    </sheetView>
  </sheetViews>
  <sheetFormatPr defaultColWidth="10.625" defaultRowHeight="14.25" x14ac:dyDescent="0.15"/>
  <cols>
    <col min="1" max="1" width="16.625" style="73" customWidth="1"/>
    <col min="2" max="3" width="10.625" style="89" customWidth="1"/>
    <col min="4" max="40" width="7.5" style="89" customWidth="1"/>
    <col min="41" max="16384" width="10.625" style="73"/>
  </cols>
  <sheetData>
    <row r="1" spans="1:40" s="33" customFormat="1" ht="17.25" x14ac:dyDescent="0.15">
      <c r="A1" s="33" t="s">
        <v>467</v>
      </c>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row>
    <row r="2" spans="1:40" ht="15" thickBot="1" x14ac:dyDescent="0.2">
      <c r="A2" s="2"/>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c r="AJ2" s="101"/>
      <c r="AK2" s="101"/>
      <c r="AL2" s="101" t="s">
        <v>114</v>
      </c>
      <c r="AM2" s="101"/>
      <c r="AN2" s="101"/>
    </row>
    <row r="3" spans="1:40" ht="14.25" customHeight="1" x14ac:dyDescent="0.15">
      <c r="A3" s="429" t="s">
        <v>393</v>
      </c>
      <c r="B3" s="418" t="s">
        <v>126</v>
      </c>
      <c r="C3" s="432" t="s">
        <v>394</v>
      </c>
      <c r="D3" s="433"/>
      <c r="E3" s="433"/>
      <c r="F3" s="433"/>
      <c r="G3" s="433"/>
      <c r="H3" s="433"/>
      <c r="I3" s="433"/>
      <c r="J3" s="433"/>
      <c r="K3" s="433"/>
      <c r="L3" s="433"/>
      <c r="M3" s="433"/>
      <c r="N3" s="433"/>
      <c r="O3" s="433"/>
      <c r="P3" s="434"/>
      <c r="Q3" s="426" t="s">
        <v>146</v>
      </c>
      <c r="R3" s="426" t="s">
        <v>468</v>
      </c>
      <c r="S3" s="165" t="s">
        <v>446</v>
      </c>
      <c r="T3" s="186"/>
      <c r="U3" s="186"/>
      <c r="V3" s="186"/>
      <c r="W3" s="186"/>
      <c r="X3" s="186"/>
      <c r="Y3" s="186"/>
      <c r="Z3" s="186"/>
      <c r="AA3" s="186"/>
      <c r="AB3" s="186"/>
      <c r="AC3" s="186"/>
      <c r="AD3" s="186"/>
      <c r="AE3" s="186"/>
      <c r="AF3" s="186"/>
      <c r="AG3" s="186"/>
      <c r="AH3" s="186"/>
      <c r="AI3" s="186"/>
      <c r="AJ3" s="90" t="s">
        <v>41</v>
      </c>
      <c r="AK3" s="418" t="s">
        <v>143</v>
      </c>
      <c r="AL3" s="418" t="s">
        <v>144</v>
      </c>
      <c r="AM3" s="418" t="s">
        <v>145</v>
      </c>
      <c r="AN3" s="419" t="s">
        <v>469</v>
      </c>
    </row>
    <row r="4" spans="1:40" ht="14.25" customHeight="1" x14ac:dyDescent="0.15">
      <c r="A4" s="430"/>
      <c r="B4" s="416"/>
      <c r="C4" s="435"/>
      <c r="D4" s="395"/>
      <c r="E4" s="395"/>
      <c r="F4" s="395"/>
      <c r="G4" s="395"/>
      <c r="H4" s="395"/>
      <c r="I4" s="395"/>
      <c r="J4" s="395"/>
      <c r="K4" s="395"/>
      <c r="L4" s="395"/>
      <c r="M4" s="395"/>
      <c r="N4" s="395"/>
      <c r="O4" s="395"/>
      <c r="P4" s="396"/>
      <c r="Q4" s="427" t="s">
        <v>58</v>
      </c>
      <c r="R4" s="427" t="s">
        <v>58</v>
      </c>
      <c r="S4" s="422" t="s">
        <v>395</v>
      </c>
      <c r="T4" s="398"/>
      <c r="U4" s="398"/>
      <c r="V4" s="398"/>
      <c r="W4" s="398"/>
      <c r="X4" s="399"/>
      <c r="Y4" s="397" t="s">
        <v>396</v>
      </c>
      <c r="Z4" s="398"/>
      <c r="AA4" s="398"/>
      <c r="AB4" s="398"/>
      <c r="AC4" s="398"/>
      <c r="AD4" s="399"/>
      <c r="AE4" s="397" t="s">
        <v>397</v>
      </c>
      <c r="AF4" s="398"/>
      <c r="AG4" s="398"/>
      <c r="AH4" s="398"/>
      <c r="AI4" s="399"/>
      <c r="AJ4" s="198" t="s">
        <v>59</v>
      </c>
      <c r="AK4" s="416" t="s">
        <v>60</v>
      </c>
      <c r="AL4" s="416" t="s">
        <v>61</v>
      </c>
      <c r="AM4" s="416" t="s">
        <v>62</v>
      </c>
      <c r="AN4" s="420" t="s">
        <v>63</v>
      </c>
    </row>
    <row r="5" spans="1:40" ht="14.25" customHeight="1" x14ac:dyDescent="0.15">
      <c r="A5" s="430"/>
      <c r="B5" s="416"/>
      <c r="C5" s="415" t="s">
        <v>126</v>
      </c>
      <c r="D5" s="415" t="s">
        <v>127</v>
      </c>
      <c r="E5" s="415" t="s">
        <v>128</v>
      </c>
      <c r="F5" s="415" t="s">
        <v>129</v>
      </c>
      <c r="G5" s="415" t="s">
        <v>130</v>
      </c>
      <c r="H5" s="415" t="s">
        <v>131</v>
      </c>
      <c r="I5" s="415" t="s">
        <v>132</v>
      </c>
      <c r="J5" s="415" t="s">
        <v>133</v>
      </c>
      <c r="K5" s="415" t="s">
        <v>134</v>
      </c>
      <c r="L5" s="415" t="s">
        <v>135</v>
      </c>
      <c r="M5" s="415" t="s">
        <v>136</v>
      </c>
      <c r="N5" s="415" t="s">
        <v>326</v>
      </c>
      <c r="O5" s="415" t="s">
        <v>137</v>
      </c>
      <c r="P5" s="415" t="s">
        <v>138</v>
      </c>
      <c r="Q5" s="427" t="s">
        <v>64</v>
      </c>
      <c r="R5" s="427" t="s">
        <v>64</v>
      </c>
      <c r="S5" s="423" t="s">
        <v>126</v>
      </c>
      <c r="T5" s="415" t="s">
        <v>139</v>
      </c>
      <c r="U5" s="415" t="s">
        <v>140</v>
      </c>
      <c r="V5" s="415" t="s">
        <v>141</v>
      </c>
      <c r="W5" s="415" t="s">
        <v>142</v>
      </c>
      <c r="X5" s="415" t="s">
        <v>470</v>
      </c>
      <c r="Y5" s="415" t="s">
        <v>126</v>
      </c>
      <c r="Z5" s="415" t="s">
        <v>139</v>
      </c>
      <c r="AA5" s="415" t="s">
        <v>140</v>
      </c>
      <c r="AB5" s="415" t="s">
        <v>141</v>
      </c>
      <c r="AC5" s="415" t="s">
        <v>142</v>
      </c>
      <c r="AD5" s="415" t="s">
        <v>470</v>
      </c>
      <c r="AE5" s="415" t="s">
        <v>126</v>
      </c>
      <c r="AF5" s="415" t="s">
        <v>140</v>
      </c>
      <c r="AG5" s="415" t="s">
        <v>141</v>
      </c>
      <c r="AH5" s="415" t="s">
        <v>142</v>
      </c>
      <c r="AI5" s="415" t="s">
        <v>470</v>
      </c>
      <c r="AJ5" s="198" t="s">
        <v>65</v>
      </c>
      <c r="AK5" s="416" t="s">
        <v>66</v>
      </c>
      <c r="AL5" s="416" t="s">
        <v>67</v>
      </c>
      <c r="AM5" s="416" t="s">
        <v>68</v>
      </c>
      <c r="AN5" s="420" t="s">
        <v>69</v>
      </c>
    </row>
    <row r="6" spans="1:40" ht="14.25" customHeight="1" x14ac:dyDescent="0.15">
      <c r="A6" s="430"/>
      <c r="B6" s="416"/>
      <c r="C6" s="416"/>
      <c r="D6" s="416" t="s">
        <v>70</v>
      </c>
      <c r="E6" s="416" t="s">
        <v>71</v>
      </c>
      <c r="F6" s="416" t="s">
        <v>71</v>
      </c>
      <c r="G6" s="416" t="s">
        <v>71</v>
      </c>
      <c r="H6" s="416" t="s">
        <v>72</v>
      </c>
      <c r="I6" s="416" t="s">
        <v>73</v>
      </c>
      <c r="J6" s="416" t="s">
        <v>73</v>
      </c>
      <c r="K6" s="416" t="s">
        <v>74</v>
      </c>
      <c r="L6" s="416" t="s">
        <v>75</v>
      </c>
      <c r="M6" s="416" t="s">
        <v>76</v>
      </c>
      <c r="N6" s="416" t="s">
        <v>325</v>
      </c>
      <c r="O6" s="416" t="s">
        <v>77</v>
      </c>
      <c r="P6" s="416" t="s">
        <v>78</v>
      </c>
      <c r="Q6" s="427" t="s">
        <v>79</v>
      </c>
      <c r="R6" s="427" t="s">
        <v>79</v>
      </c>
      <c r="S6" s="424"/>
      <c r="T6" s="416" t="s">
        <v>80</v>
      </c>
      <c r="U6" s="416" t="s">
        <v>81</v>
      </c>
      <c r="V6" s="416" t="s">
        <v>224</v>
      </c>
      <c r="W6" s="416" t="s">
        <v>225</v>
      </c>
      <c r="X6" s="416" t="s">
        <v>225</v>
      </c>
      <c r="Y6" s="416"/>
      <c r="Z6" s="416" t="s">
        <v>80</v>
      </c>
      <c r="AA6" s="416" t="s">
        <v>81</v>
      </c>
      <c r="AB6" s="416" t="s">
        <v>224</v>
      </c>
      <c r="AC6" s="416" t="s">
        <v>225</v>
      </c>
      <c r="AD6" s="416" t="s">
        <v>225</v>
      </c>
      <c r="AE6" s="416"/>
      <c r="AF6" s="416" t="s">
        <v>81</v>
      </c>
      <c r="AG6" s="416" t="s">
        <v>224</v>
      </c>
      <c r="AH6" s="416" t="s">
        <v>225</v>
      </c>
      <c r="AI6" s="416" t="s">
        <v>225</v>
      </c>
      <c r="AJ6" s="198" t="s">
        <v>82</v>
      </c>
      <c r="AK6" s="416" t="s">
        <v>83</v>
      </c>
      <c r="AL6" s="416" t="s">
        <v>84</v>
      </c>
      <c r="AM6" s="416" t="s">
        <v>85</v>
      </c>
      <c r="AN6" s="420" t="s">
        <v>86</v>
      </c>
    </row>
    <row r="7" spans="1:40" ht="14.25" customHeight="1" x14ac:dyDescent="0.15">
      <c r="A7" s="430"/>
      <c r="B7" s="416"/>
      <c r="C7" s="416"/>
      <c r="D7" s="416" t="s">
        <v>87</v>
      </c>
      <c r="E7" s="416" t="s">
        <v>88</v>
      </c>
      <c r="F7" s="416" t="s">
        <v>89</v>
      </c>
      <c r="G7" s="416" t="s">
        <v>58</v>
      </c>
      <c r="H7" s="416"/>
      <c r="I7" s="416" t="s">
        <v>58</v>
      </c>
      <c r="J7" s="416" t="s">
        <v>58</v>
      </c>
      <c r="K7" s="416" t="s">
        <v>90</v>
      </c>
      <c r="L7" s="416" t="s">
        <v>58</v>
      </c>
      <c r="M7" s="416"/>
      <c r="N7" s="416"/>
      <c r="O7" s="416"/>
      <c r="P7" s="416"/>
      <c r="Q7" s="427" t="s">
        <v>85</v>
      </c>
      <c r="R7" s="427" t="s">
        <v>85</v>
      </c>
      <c r="S7" s="424"/>
      <c r="T7" s="416" t="s">
        <v>66</v>
      </c>
      <c r="U7" s="416" t="s">
        <v>91</v>
      </c>
      <c r="V7" s="416" t="s">
        <v>91</v>
      </c>
      <c r="W7" s="416" t="s">
        <v>91</v>
      </c>
      <c r="X7" s="416" t="s">
        <v>91</v>
      </c>
      <c r="Y7" s="416"/>
      <c r="Z7" s="416" t="s">
        <v>66</v>
      </c>
      <c r="AA7" s="416" t="s">
        <v>91</v>
      </c>
      <c r="AB7" s="416" t="s">
        <v>91</v>
      </c>
      <c r="AC7" s="416" t="s">
        <v>91</v>
      </c>
      <c r="AD7" s="416" t="s">
        <v>91</v>
      </c>
      <c r="AE7" s="416"/>
      <c r="AF7" s="416" t="s">
        <v>91</v>
      </c>
      <c r="AG7" s="416" t="s">
        <v>91</v>
      </c>
      <c r="AH7" s="416" t="s">
        <v>91</v>
      </c>
      <c r="AI7" s="416" t="s">
        <v>91</v>
      </c>
      <c r="AJ7" s="198" t="s">
        <v>92</v>
      </c>
      <c r="AK7" s="416" t="s">
        <v>93</v>
      </c>
      <c r="AL7" s="416" t="s">
        <v>94</v>
      </c>
      <c r="AM7" s="416" t="s">
        <v>89</v>
      </c>
      <c r="AN7" s="420" t="s">
        <v>85</v>
      </c>
    </row>
    <row r="8" spans="1:40" ht="14.25" customHeight="1" x14ac:dyDescent="0.15">
      <c r="A8" s="430"/>
      <c r="B8" s="416"/>
      <c r="C8" s="416"/>
      <c r="D8" s="416" t="s">
        <v>95</v>
      </c>
      <c r="E8" s="416" t="s">
        <v>96</v>
      </c>
      <c r="F8" s="416" t="s">
        <v>97</v>
      </c>
      <c r="G8" s="416" t="s">
        <v>98</v>
      </c>
      <c r="H8" s="416"/>
      <c r="I8" s="416" t="s">
        <v>98</v>
      </c>
      <c r="J8" s="416" t="s">
        <v>98</v>
      </c>
      <c r="K8" s="416" t="s">
        <v>58</v>
      </c>
      <c r="L8" s="416" t="s">
        <v>99</v>
      </c>
      <c r="M8" s="416"/>
      <c r="N8" s="416"/>
      <c r="O8" s="416"/>
      <c r="P8" s="416"/>
      <c r="Q8" s="427"/>
      <c r="R8" s="427"/>
      <c r="S8" s="424"/>
      <c r="T8" s="416" t="s">
        <v>83</v>
      </c>
      <c r="U8" s="416" t="s">
        <v>100</v>
      </c>
      <c r="V8" s="416" t="s">
        <v>100</v>
      </c>
      <c r="W8" s="416" t="s">
        <v>100</v>
      </c>
      <c r="X8" s="416" t="s">
        <v>100</v>
      </c>
      <c r="Y8" s="416"/>
      <c r="Z8" s="416" t="s">
        <v>83</v>
      </c>
      <c r="AA8" s="416" t="s">
        <v>100</v>
      </c>
      <c r="AB8" s="416" t="s">
        <v>100</v>
      </c>
      <c r="AC8" s="416" t="s">
        <v>100</v>
      </c>
      <c r="AD8" s="416" t="s">
        <v>100</v>
      </c>
      <c r="AE8" s="416"/>
      <c r="AF8" s="416" t="s">
        <v>100</v>
      </c>
      <c r="AG8" s="416" t="s">
        <v>100</v>
      </c>
      <c r="AH8" s="416" t="s">
        <v>100</v>
      </c>
      <c r="AI8" s="416" t="s">
        <v>100</v>
      </c>
      <c r="AJ8" s="198" t="s">
        <v>66</v>
      </c>
      <c r="AK8" s="416" t="s">
        <v>100</v>
      </c>
      <c r="AL8" s="416" t="s">
        <v>65</v>
      </c>
      <c r="AM8" s="416" t="s">
        <v>97</v>
      </c>
      <c r="AN8" s="420" t="s">
        <v>93</v>
      </c>
    </row>
    <row r="9" spans="1:40" ht="14.25" customHeight="1" x14ac:dyDescent="0.15">
      <c r="A9" s="430"/>
      <c r="B9" s="416"/>
      <c r="C9" s="416"/>
      <c r="D9" s="416" t="s">
        <v>101</v>
      </c>
      <c r="E9" s="416" t="s">
        <v>58</v>
      </c>
      <c r="F9" s="416" t="s">
        <v>58</v>
      </c>
      <c r="G9" s="416"/>
      <c r="H9" s="416"/>
      <c r="I9" s="416"/>
      <c r="J9" s="416"/>
      <c r="K9" s="416" t="s">
        <v>99</v>
      </c>
      <c r="L9" s="416"/>
      <c r="M9" s="416"/>
      <c r="N9" s="416"/>
      <c r="O9" s="416"/>
      <c r="P9" s="416"/>
      <c r="Q9" s="427"/>
      <c r="R9" s="427"/>
      <c r="S9" s="424"/>
      <c r="T9" s="416" t="s">
        <v>85</v>
      </c>
      <c r="U9" s="416" t="s">
        <v>80</v>
      </c>
      <c r="V9" s="416" t="s">
        <v>80</v>
      </c>
      <c r="W9" s="416" t="s">
        <v>80</v>
      </c>
      <c r="X9" s="416" t="s">
        <v>80</v>
      </c>
      <c r="Y9" s="416"/>
      <c r="Z9" s="416" t="s">
        <v>85</v>
      </c>
      <c r="AA9" s="416" t="s">
        <v>80</v>
      </c>
      <c r="AB9" s="416" t="s">
        <v>80</v>
      </c>
      <c r="AC9" s="416" t="s">
        <v>80</v>
      </c>
      <c r="AD9" s="416" t="s">
        <v>80</v>
      </c>
      <c r="AE9" s="416"/>
      <c r="AF9" s="416" t="s">
        <v>80</v>
      </c>
      <c r="AG9" s="416" t="s">
        <v>80</v>
      </c>
      <c r="AH9" s="416" t="s">
        <v>80</v>
      </c>
      <c r="AI9" s="416" t="s">
        <v>80</v>
      </c>
      <c r="AJ9" s="198" t="s">
        <v>102</v>
      </c>
      <c r="AK9" s="416" t="s">
        <v>80</v>
      </c>
      <c r="AL9" s="416" t="s">
        <v>103</v>
      </c>
      <c r="AM9" s="416" t="s">
        <v>104</v>
      </c>
      <c r="AN9" s="420"/>
    </row>
    <row r="10" spans="1:40" ht="14.25" customHeight="1" x14ac:dyDescent="0.15">
      <c r="A10" s="430"/>
      <c r="B10" s="416"/>
      <c r="C10" s="416"/>
      <c r="D10" s="416"/>
      <c r="E10" s="416" t="s">
        <v>98</v>
      </c>
      <c r="F10" s="416" t="s">
        <v>98</v>
      </c>
      <c r="G10" s="416"/>
      <c r="H10" s="416"/>
      <c r="I10" s="416"/>
      <c r="J10" s="416"/>
      <c r="K10" s="416"/>
      <c r="L10" s="416"/>
      <c r="M10" s="416"/>
      <c r="N10" s="416"/>
      <c r="O10" s="416"/>
      <c r="P10" s="416"/>
      <c r="Q10" s="427"/>
      <c r="R10" s="427"/>
      <c r="S10" s="424"/>
      <c r="T10" s="416" t="s">
        <v>93</v>
      </c>
      <c r="U10" s="416" t="s">
        <v>85</v>
      </c>
      <c r="V10" s="416" t="s">
        <v>85</v>
      </c>
      <c r="W10" s="416" t="s">
        <v>85</v>
      </c>
      <c r="X10" s="416" t="s">
        <v>85</v>
      </c>
      <c r="Y10" s="416"/>
      <c r="Z10" s="416" t="s">
        <v>93</v>
      </c>
      <c r="AA10" s="416" t="s">
        <v>85</v>
      </c>
      <c r="AB10" s="416" t="s">
        <v>85</v>
      </c>
      <c r="AC10" s="416" t="s">
        <v>85</v>
      </c>
      <c r="AD10" s="416" t="s">
        <v>85</v>
      </c>
      <c r="AE10" s="416"/>
      <c r="AF10" s="416" t="s">
        <v>85</v>
      </c>
      <c r="AG10" s="416" t="s">
        <v>85</v>
      </c>
      <c r="AH10" s="416" t="s">
        <v>85</v>
      </c>
      <c r="AI10" s="416" t="s">
        <v>85</v>
      </c>
      <c r="AJ10" s="198" t="s">
        <v>85</v>
      </c>
      <c r="AK10" s="416" t="s">
        <v>66</v>
      </c>
      <c r="AL10" s="416" t="s">
        <v>105</v>
      </c>
      <c r="AM10" s="416" t="s">
        <v>106</v>
      </c>
      <c r="AN10" s="420"/>
    </row>
    <row r="11" spans="1:40" ht="14.25" customHeight="1" x14ac:dyDescent="0.15">
      <c r="A11" s="430"/>
      <c r="B11" s="416"/>
      <c r="C11" s="416"/>
      <c r="D11" s="416"/>
      <c r="E11" s="416"/>
      <c r="F11" s="416"/>
      <c r="G11" s="416"/>
      <c r="H11" s="416"/>
      <c r="I11" s="416"/>
      <c r="J11" s="416"/>
      <c r="K11" s="416"/>
      <c r="L11" s="416"/>
      <c r="M11" s="416"/>
      <c r="N11" s="416"/>
      <c r="O11" s="416"/>
      <c r="P11" s="416"/>
      <c r="Q11" s="427"/>
      <c r="R11" s="427"/>
      <c r="S11" s="424"/>
      <c r="T11" s="416"/>
      <c r="U11" s="416" t="s">
        <v>107</v>
      </c>
      <c r="V11" s="416" t="s">
        <v>107</v>
      </c>
      <c r="W11" s="416" t="s">
        <v>107</v>
      </c>
      <c r="X11" s="416" t="s">
        <v>107</v>
      </c>
      <c r="Y11" s="416"/>
      <c r="Z11" s="416"/>
      <c r="AA11" s="416" t="s">
        <v>107</v>
      </c>
      <c r="AB11" s="416" t="s">
        <v>107</v>
      </c>
      <c r="AC11" s="416" t="s">
        <v>107</v>
      </c>
      <c r="AD11" s="416" t="s">
        <v>107</v>
      </c>
      <c r="AE11" s="416"/>
      <c r="AF11" s="416" t="s">
        <v>107</v>
      </c>
      <c r="AG11" s="416" t="s">
        <v>107</v>
      </c>
      <c r="AH11" s="416" t="s">
        <v>107</v>
      </c>
      <c r="AI11" s="416" t="s">
        <v>107</v>
      </c>
      <c r="AJ11" s="198" t="s">
        <v>107</v>
      </c>
      <c r="AK11" s="416" t="s">
        <v>83</v>
      </c>
      <c r="AL11" s="416" t="s">
        <v>108</v>
      </c>
      <c r="AM11" s="416" t="s">
        <v>93</v>
      </c>
      <c r="AN11" s="420"/>
    </row>
    <row r="12" spans="1:40" ht="14.25" customHeight="1" x14ac:dyDescent="0.15">
      <c r="A12" s="430"/>
      <c r="B12" s="416"/>
      <c r="C12" s="416"/>
      <c r="D12" s="416"/>
      <c r="E12" s="416"/>
      <c r="F12" s="416"/>
      <c r="G12" s="416"/>
      <c r="H12" s="416"/>
      <c r="I12" s="416"/>
      <c r="J12" s="416"/>
      <c r="K12" s="416"/>
      <c r="L12" s="416"/>
      <c r="M12" s="416"/>
      <c r="N12" s="416"/>
      <c r="O12" s="416"/>
      <c r="P12" s="416"/>
      <c r="Q12" s="427"/>
      <c r="R12" s="427"/>
      <c r="S12" s="424"/>
      <c r="T12" s="416"/>
      <c r="U12" s="416"/>
      <c r="V12" s="416"/>
      <c r="W12" s="416"/>
      <c r="X12" s="416"/>
      <c r="Y12" s="416"/>
      <c r="Z12" s="416"/>
      <c r="AA12" s="416"/>
      <c r="AB12" s="416"/>
      <c r="AC12" s="416"/>
      <c r="AD12" s="416"/>
      <c r="AE12" s="416"/>
      <c r="AF12" s="416"/>
      <c r="AG12" s="416"/>
      <c r="AH12" s="416"/>
      <c r="AI12" s="416"/>
      <c r="AJ12" s="198" t="s">
        <v>100</v>
      </c>
      <c r="AK12" s="416" t="s">
        <v>85</v>
      </c>
      <c r="AL12" s="416"/>
      <c r="AM12" s="416" t="s">
        <v>107</v>
      </c>
      <c r="AN12" s="420"/>
    </row>
    <row r="13" spans="1:40" ht="14.25" customHeight="1" x14ac:dyDescent="0.15">
      <c r="A13" s="430"/>
      <c r="B13" s="416"/>
      <c r="C13" s="416"/>
      <c r="D13" s="416"/>
      <c r="E13" s="416"/>
      <c r="F13" s="416"/>
      <c r="G13" s="416"/>
      <c r="H13" s="416"/>
      <c r="I13" s="416"/>
      <c r="J13" s="416"/>
      <c r="K13" s="416"/>
      <c r="L13" s="416"/>
      <c r="M13" s="416"/>
      <c r="N13" s="416"/>
      <c r="O13" s="416"/>
      <c r="P13" s="416"/>
      <c r="Q13" s="427"/>
      <c r="R13" s="427"/>
      <c r="S13" s="424"/>
      <c r="T13" s="416"/>
      <c r="U13" s="416"/>
      <c r="V13" s="416"/>
      <c r="W13" s="416"/>
      <c r="X13" s="416"/>
      <c r="Y13" s="416"/>
      <c r="Z13" s="416"/>
      <c r="AA13" s="416"/>
      <c r="AB13" s="416"/>
      <c r="AC13" s="416"/>
      <c r="AD13" s="416"/>
      <c r="AE13" s="416"/>
      <c r="AF13" s="416"/>
      <c r="AG13" s="416"/>
      <c r="AH13" s="416"/>
      <c r="AI13" s="416"/>
      <c r="AJ13" s="198" t="s">
        <v>80</v>
      </c>
      <c r="AK13" s="416" t="s">
        <v>93</v>
      </c>
      <c r="AL13" s="416"/>
      <c r="AM13" s="416"/>
      <c r="AN13" s="420"/>
    </row>
    <row r="14" spans="1:40" x14ac:dyDescent="0.15">
      <c r="A14" s="430"/>
      <c r="B14" s="416"/>
      <c r="C14" s="416"/>
      <c r="D14" s="416"/>
      <c r="E14" s="416"/>
      <c r="F14" s="416"/>
      <c r="G14" s="416"/>
      <c r="H14" s="416"/>
      <c r="I14" s="416"/>
      <c r="J14" s="416"/>
      <c r="K14" s="416"/>
      <c r="L14" s="416"/>
      <c r="M14" s="416"/>
      <c r="N14" s="416"/>
      <c r="O14" s="416"/>
      <c r="P14" s="416"/>
      <c r="Q14" s="427"/>
      <c r="R14" s="427"/>
      <c r="S14" s="424"/>
      <c r="T14" s="416"/>
      <c r="U14" s="416"/>
      <c r="V14" s="416"/>
      <c r="W14" s="416"/>
      <c r="X14" s="416"/>
      <c r="Y14" s="416"/>
      <c r="Z14" s="416"/>
      <c r="AA14" s="416"/>
      <c r="AB14" s="416"/>
      <c r="AC14" s="416"/>
      <c r="AD14" s="416"/>
      <c r="AE14" s="416"/>
      <c r="AF14" s="416"/>
      <c r="AG14" s="416"/>
      <c r="AH14" s="416"/>
      <c r="AI14" s="416"/>
      <c r="AJ14" s="198" t="s">
        <v>85</v>
      </c>
      <c r="AK14" s="416"/>
      <c r="AL14" s="416"/>
      <c r="AM14" s="416"/>
      <c r="AN14" s="420"/>
    </row>
    <row r="15" spans="1:40" x14ac:dyDescent="0.15">
      <c r="A15" s="431"/>
      <c r="B15" s="417"/>
      <c r="C15" s="417"/>
      <c r="D15" s="417"/>
      <c r="E15" s="417"/>
      <c r="F15" s="417"/>
      <c r="G15" s="417"/>
      <c r="H15" s="417"/>
      <c r="I15" s="417"/>
      <c r="J15" s="417"/>
      <c r="K15" s="417"/>
      <c r="L15" s="417"/>
      <c r="M15" s="417"/>
      <c r="N15" s="417"/>
      <c r="O15" s="417"/>
      <c r="P15" s="417"/>
      <c r="Q15" s="428"/>
      <c r="R15" s="428"/>
      <c r="S15" s="425"/>
      <c r="T15" s="417"/>
      <c r="U15" s="417"/>
      <c r="V15" s="417"/>
      <c r="W15" s="417"/>
      <c r="X15" s="417"/>
      <c r="Y15" s="417"/>
      <c r="Z15" s="417"/>
      <c r="AA15" s="417"/>
      <c r="AB15" s="417"/>
      <c r="AC15" s="417"/>
      <c r="AD15" s="417"/>
      <c r="AE15" s="417"/>
      <c r="AF15" s="417"/>
      <c r="AG15" s="417"/>
      <c r="AH15" s="417"/>
      <c r="AI15" s="417"/>
      <c r="AJ15" s="198" t="s">
        <v>93</v>
      </c>
      <c r="AK15" s="417"/>
      <c r="AL15" s="417"/>
      <c r="AM15" s="417"/>
      <c r="AN15" s="421"/>
    </row>
    <row r="16" spans="1:40" ht="15" customHeight="1" x14ac:dyDescent="0.15">
      <c r="A16" s="46" t="s">
        <v>15</v>
      </c>
      <c r="B16" s="210">
        <f>C16+Q16+R16+S16+Y16+AE16+AJ16+AK16+AL16+AM16+AN16</f>
        <v>12639.899999999991</v>
      </c>
      <c r="C16" s="210">
        <f>SUM(D16:P16)</f>
        <v>6519.9299999999939</v>
      </c>
      <c r="D16" s="210">
        <f>SUM(D18,D20,D22,D24)</f>
        <v>0</v>
      </c>
      <c r="E16" s="210">
        <f t="shared" ref="E16:R17" si="0">SUM(E18,E20,E22,E24)</f>
        <v>113.22</v>
      </c>
      <c r="F16" s="210">
        <f t="shared" si="0"/>
        <v>0</v>
      </c>
      <c r="G16" s="210">
        <f t="shared" si="0"/>
        <v>0</v>
      </c>
      <c r="H16" s="210">
        <f t="shared" si="0"/>
        <v>0</v>
      </c>
      <c r="I16" s="210">
        <f t="shared" si="0"/>
        <v>0</v>
      </c>
      <c r="J16" s="210">
        <f t="shared" si="0"/>
        <v>0.22</v>
      </c>
      <c r="K16" s="210">
        <f t="shared" si="0"/>
        <v>9.2200000000000006</v>
      </c>
      <c r="L16" s="210">
        <f t="shared" si="0"/>
        <v>0</v>
      </c>
      <c r="M16" s="210">
        <f t="shared" si="0"/>
        <v>18.25</v>
      </c>
      <c r="N16" s="210">
        <f t="shared" si="0"/>
        <v>16.779999999999998</v>
      </c>
      <c r="O16" s="210">
        <f t="shared" si="0"/>
        <v>6337.2199999999939</v>
      </c>
      <c r="P16" s="210">
        <f t="shared" si="0"/>
        <v>25.020000000000003</v>
      </c>
      <c r="Q16" s="210">
        <f t="shared" si="0"/>
        <v>0.12</v>
      </c>
      <c r="R16" s="210">
        <f t="shared" si="0"/>
        <v>274.39999999999992</v>
      </c>
      <c r="S16" s="212">
        <f>SUM(T16:X16)</f>
        <v>1970.7499999999968</v>
      </c>
      <c r="T16" s="210">
        <f t="shared" ref="T16:X16" si="1">SUM(T18,T20,T22,T24)</f>
        <v>0</v>
      </c>
      <c r="U16" s="210">
        <f t="shared" si="1"/>
        <v>50.5</v>
      </c>
      <c r="V16" s="210">
        <f t="shared" si="1"/>
        <v>18.73</v>
      </c>
      <c r="W16" s="210">
        <f t="shared" si="1"/>
        <v>1874.5299999999968</v>
      </c>
      <c r="X16" s="210">
        <f t="shared" si="1"/>
        <v>26.99</v>
      </c>
      <c r="Y16" s="210">
        <f>SUM(Z16:AD16)</f>
        <v>1243.4200000000003</v>
      </c>
      <c r="Z16" s="210">
        <f t="shared" ref="Z16" si="2">SUM(Z18,Z20,Z22,Z24)</f>
        <v>2.77</v>
      </c>
      <c r="AA16" s="210">
        <f t="shared" ref="AA16:AD16" si="3">SUM(AA18,AA20,AA22,AA24)</f>
        <v>134.26999999999995</v>
      </c>
      <c r="AB16" s="210">
        <f t="shared" si="3"/>
        <v>686.1400000000001</v>
      </c>
      <c r="AC16" s="210">
        <f t="shared" si="3"/>
        <v>358.1</v>
      </c>
      <c r="AD16" s="210">
        <f t="shared" si="3"/>
        <v>62.14</v>
      </c>
      <c r="AE16" s="210">
        <f>SUM(AF16:AI16)</f>
        <v>2007.16</v>
      </c>
      <c r="AF16" s="210">
        <f t="shared" ref="AF16:AI16" si="4">SUM(AF18,AF20,AF22,AF24)</f>
        <v>15.25</v>
      </c>
      <c r="AG16" s="210">
        <f t="shared" si="4"/>
        <v>301.49000000000012</v>
      </c>
      <c r="AH16" s="210">
        <f t="shared" si="4"/>
        <v>1233.0600000000002</v>
      </c>
      <c r="AI16" s="210">
        <f t="shared" si="4"/>
        <v>457.35999999999996</v>
      </c>
      <c r="AJ16" s="210">
        <f t="shared" ref="AJ16:AN16" si="5">SUM(AJ18,AJ20,AJ22,AJ24)</f>
        <v>20.329999999999998</v>
      </c>
      <c r="AK16" s="210">
        <f t="shared" si="5"/>
        <v>439.57000000000016</v>
      </c>
      <c r="AL16" s="210">
        <f>SUM(AL18,AL20,AL22,AL24)</f>
        <v>116.44000000000003</v>
      </c>
      <c r="AM16" s="210">
        <f t="shared" si="5"/>
        <v>47.780000000000008</v>
      </c>
      <c r="AN16" s="213">
        <f t="shared" si="5"/>
        <v>0</v>
      </c>
    </row>
    <row r="17" spans="1:40" ht="15" customHeight="1" x14ac:dyDescent="0.15">
      <c r="A17" s="272"/>
      <c r="B17" s="214">
        <f>C17+Q17+R17+S17+Y17+AE17+AJ17+AK17+AL17+AM17+AN17</f>
        <v>60866.729999999909</v>
      </c>
      <c r="C17" s="214">
        <f t="shared" ref="C17:C25" si="6">SUM(D17:P17)</f>
        <v>49326.76999999996</v>
      </c>
      <c r="D17" s="214">
        <f>SUM(D19,D21,D23,D25)</f>
        <v>26412.979999999978</v>
      </c>
      <c r="E17" s="214">
        <f t="shared" si="0"/>
        <v>16499.73999999998</v>
      </c>
      <c r="F17" s="214">
        <f t="shared" si="0"/>
        <v>192.93</v>
      </c>
      <c r="G17" s="214">
        <f t="shared" si="0"/>
        <v>2134.1499999999992</v>
      </c>
      <c r="H17" s="214">
        <f t="shared" si="0"/>
        <v>2682.4299999999948</v>
      </c>
      <c r="I17" s="214">
        <f t="shared" si="0"/>
        <v>17.55</v>
      </c>
      <c r="J17" s="214">
        <f t="shared" si="0"/>
        <v>854.3</v>
      </c>
      <c r="K17" s="214">
        <f t="shared" si="0"/>
        <v>96.09999999999998</v>
      </c>
      <c r="L17" s="214">
        <f t="shared" si="0"/>
        <v>7.98</v>
      </c>
      <c r="M17" s="214">
        <f t="shared" si="0"/>
        <v>137.9</v>
      </c>
      <c r="N17" s="214">
        <f t="shared" si="0"/>
        <v>0.01</v>
      </c>
      <c r="O17" s="214">
        <f t="shared" si="0"/>
        <v>237.49</v>
      </c>
      <c r="P17" s="214">
        <f t="shared" si="0"/>
        <v>53.209999999999994</v>
      </c>
      <c r="Q17" s="215">
        <f t="shared" si="0"/>
        <v>0.12</v>
      </c>
      <c r="R17" s="215">
        <f t="shared" si="0"/>
        <v>772.3</v>
      </c>
      <c r="S17" s="216">
        <f t="shared" ref="S17:S25" si="7">SUM(T17:X17)</f>
        <v>2562.6299999999997</v>
      </c>
      <c r="T17" s="215">
        <f t="shared" ref="T17:X17" si="8">SUM(T19,T21,T23,T25)</f>
        <v>164.72000000000003</v>
      </c>
      <c r="U17" s="215">
        <f t="shared" si="8"/>
        <v>138.76999999999998</v>
      </c>
      <c r="V17" s="215">
        <f t="shared" si="8"/>
        <v>558.82999999999993</v>
      </c>
      <c r="W17" s="215">
        <f t="shared" si="8"/>
        <v>1009.6800000000001</v>
      </c>
      <c r="X17" s="215">
        <f t="shared" si="8"/>
        <v>690.62999999999965</v>
      </c>
      <c r="Y17" s="214">
        <f t="shared" ref="Y17:Y25" si="9">SUM(Z17:AD17)</f>
        <v>1579.0699999999983</v>
      </c>
      <c r="Z17" s="215">
        <f t="shared" ref="Z17" si="10">SUM(Z19,Z21,Z23,Z25)</f>
        <v>5.0599999999999996</v>
      </c>
      <c r="AA17" s="214">
        <f t="shared" ref="AA17:AD17" si="11">SUM(AA19,AA21,AA23,AA25)</f>
        <v>75.150000000000006</v>
      </c>
      <c r="AB17" s="214">
        <f t="shared" si="11"/>
        <v>232.96000000000009</v>
      </c>
      <c r="AC17" s="214">
        <f t="shared" si="11"/>
        <v>1148.5199999999982</v>
      </c>
      <c r="AD17" s="214">
        <f t="shared" si="11"/>
        <v>117.38000000000002</v>
      </c>
      <c r="AE17" s="214">
        <f t="shared" ref="AE17:AE25" si="12">SUM(AF17:AI17)</f>
        <v>6281.8299999999535</v>
      </c>
      <c r="AF17" s="214">
        <f t="shared" ref="AF17:AI17" si="13">SUM(AF19,AF21,AF23,AF25)</f>
        <v>14.319999999999997</v>
      </c>
      <c r="AG17" s="214">
        <f t="shared" si="13"/>
        <v>183</v>
      </c>
      <c r="AH17" s="214">
        <f t="shared" si="13"/>
        <v>1224.9699999999998</v>
      </c>
      <c r="AI17" s="214">
        <f t="shared" si="13"/>
        <v>4859.5399999999536</v>
      </c>
      <c r="AJ17" s="214">
        <f t="shared" ref="AJ17:AN17" si="14">SUM(AJ19,AJ21,AJ23,AJ25)</f>
        <v>0</v>
      </c>
      <c r="AK17" s="214">
        <f t="shared" si="14"/>
        <v>4.79</v>
      </c>
      <c r="AL17" s="214">
        <f>SUM(AL19,AL21,AL23,AL25)</f>
        <v>235.63999999999996</v>
      </c>
      <c r="AM17" s="214">
        <f t="shared" si="14"/>
        <v>102.02</v>
      </c>
      <c r="AN17" s="217">
        <f t="shared" si="14"/>
        <v>1.56</v>
      </c>
    </row>
    <row r="18" spans="1:40" ht="15" customHeight="1" x14ac:dyDescent="0.15">
      <c r="A18" s="46" t="s">
        <v>109</v>
      </c>
      <c r="B18" s="210">
        <f t="shared" ref="B18:B25" si="15">C18+Q18+R18+S18+Y18+AE18+AJ18+AK18+AL18+AM18+AN18</f>
        <v>5682.0899999999956</v>
      </c>
      <c r="C18" s="210">
        <f t="shared" si="6"/>
        <v>2956.0199999999991</v>
      </c>
      <c r="D18" s="210">
        <f>D44</f>
        <v>0</v>
      </c>
      <c r="E18" s="210">
        <f t="shared" ref="E18:U19" si="16">E44</f>
        <v>113.03</v>
      </c>
      <c r="F18" s="210">
        <f t="shared" si="16"/>
        <v>0</v>
      </c>
      <c r="G18" s="210">
        <f t="shared" si="16"/>
        <v>0</v>
      </c>
      <c r="H18" s="210">
        <f t="shared" si="16"/>
        <v>0</v>
      </c>
      <c r="I18" s="210">
        <f t="shared" si="16"/>
        <v>0</v>
      </c>
      <c r="J18" s="210">
        <f t="shared" si="16"/>
        <v>0.22</v>
      </c>
      <c r="K18" s="210">
        <f t="shared" si="16"/>
        <v>5.48</v>
      </c>
      <c r="L18" s="210">
        <f t="shared" si="16"/>
        <v>0</v>
      </c>
      <c r="M18" s="210">
        <f t="shared" si="16"/>
        <v>0</v>
      </c>
      <c r="N18" s="210">
        <f t="shared" si="16"/>
        <v>1.17</v>
      </c>
      <c r="O18" s="210">
        <f t="shared" si="16"/>
        <v>2821.9299999999989</v>
      </c>
      <c r="P18" s="210">
        <f t="shared" si="16"/>
        <v>14.190000000000001</v>
      </c>
      <c r="Q18" s="210">
        <f t="shared" si="16"/>
        <v>0</v>
      </c>
      <c r="R18" s="210">
        <f t="shared" si="16"/>
        <v>124.69999999999999</v>
      </c>
      <c r="S18" s="212">
        <f t="shared" si="7"/>
        <v>1928.1399999999967</v>
      </c>
      <c r="T18" s="210">
        <f t="shared" si="16"/>
        <v>0</v>
      </c>
      <c r="U18" s="210">
        <f t="shared" si="16"/>
        <v>50.5</v>
      </c>
      <c r="V18" s="210">
        <f t="shared" ref="V18:X19" si="17">V44</f>
        <v>4.7800000000000011</v>
      </c>
      <c r="W18" s="210">
        <f t="shared" si="17"/>
        <v>1872.8599999999967</v>
      </c>
      <c r="X18" s="210">
        <f t="shared" si="17"/>
        <v>0</v>
      </c>
      <c r="Y18" s="210">
        <f t="shared" si="9"/>
        <v>0</v>
      </c>
      <c r="Z18" s="210">
        <f t="shared" ref="Z18" si="18">Z44</f>
        <v>0</v>
      </c>
      <c r="AA18" s="210">
        <f t="shared" ref="AA18:AC18" si="19">AA44</f>
        <v>0</v>
      </c>
      <c r="AB18" s="210">
        <f t="shared" si="19"/>
        <v>0</v>
      </c>
      <c r="AC18" s="210">
        <f t="shared" si="19"/>
        <v>0</v>
      </c>
      <c r="AD18" s="210">
        <f>AD44</f>
        <v>0</v>
      </c>
      <c r="AE18" s="210">
        <f t="shared" si="12"/>
        <v>581.70999999999992</v>
      </c>
      <c r="AF18" s="210">
        <f>AF44</f>
        <v>15.25</v>
      </c>
      <c r="AG18" s="210">
        <f t="shared" ref="AG18:AN18" si="20">AG44</f>
        <v>46.430000000000007</v>
      </c>
      <c r="AH18" s="210">
        <f t="shared" si="20"/>
        <v>518.35</v>
      </c>
      <c r="AI18" s="210">
        <f t="shared" si="20"/>
        <v>1.68</v>
      </c>
      <c r="AJ18" s="210">
        <f t="shared" si="20"/>
        <v>0</v>
      </c>
      <c r="AK18" s="210">
        <f t="shared" si="20"/>
        <v>0</v>
      </c>
      <c r="AL18" s="210">
        <f t="shared" si="20"/>
        <v>85.460000000000022</v>
      </c>
      <c r="AM18" s="210">
        <f t="shared" si="20"/>
        <v>6.0600000000000014</v>
      </c>
      <c r="AN18" s="213">
        <f t="shared" si="20"/>
        <v>0</v>
      </c>
    </row>
    <row r="19" spans="1:40" ht="15" customHeight="1" x14ac:dyDescent="0.15">
      <c r="A19" s="272"/>
      <c r="B19" s="214">
        <f t="shared" si="15"/>
        <v>25154.15</v>
      </c>
      <c r="C19" s="214">
        <f t="shared" si="6"/>
        <v>23298.580000000005</v>
      </c>
      <c r="D19" s="214">
        <f>D45</f>
        <v>16189.79000000001</v>
      </c>
      <c r="E19" s="214">
        <f t="shared" si="16"/>
        <v>4783.2199999999984</v>
      </c>
      <c r="F19" s="214">
        <f t="shared" si="16"/>
        <v>62.139999999999993</v>
      </c>
      <c r="G19" s="214">
        <f t="shared" si="16"/>
        <v>1391.1499999999992</v>
      </c>
      <c r="H19" s="214">
        <f t="shared" si="16"/>
        <v>180.32999999999987</v>
      </c>
      <c r="I19" s="214">
        <f t="shared" si="16"/>
        <v>5.24</v>
      </c>
      <c r="J19" s="214">
        <f t="shared" si="16"/>
        <v>625.25</v>
      </c>
      <c r="K19" s="214">
        <f t="shared" si="16"/>
        <v>0</v>
      </c>
      <c r="L19" s="214">
        <f t="shared" si="16"/>
        <v>0.55000000000000004</v>
      </c>
      <c r="M19" s="214">
        <f t="shared" si="16"/>
        <v>9.66</v>
      </c>
      <c r="N19" s="214">
        <f t="shared" si="16"/>
        <v>0</v>
      </c>
      <c r="O19" s="214">
        <f t="shared" si="16"/>
        <v>46.78</v>
      </c>
      <c r="P19" s="214">
        <f t="shared" si="16"/>
        <v>4.47</v>
      </c>
      <c r="Q19" s="215">
        <f t="shared" si="16"/>
        <v>0</v>
      </c>
      <c r="R19" s="215">
        <f t="shared" si="16"/>
        <v>125.86999999999999</v>
      </c>
      <c r="S19" s="216">
        <f t="shared" si="7"/>
        <v>1148.17</v>
      </c>
      <c r="T19" s="214">
        <f t="shared" si="16"/>
        <v>0</v>
      </c>
      <c r="U19" s="214">
        <f t="shared" si="16"/>
        <v>6.37</v>
      </c>
      <c r="V19" s="214">
        <f t="shared" si="17"/>
        <v>218.70999999999998</v>
      </c>
      <c r="W19" s="214">
        <f t="shared" si="17"/>
        <v>921.74000000000012</v>
      </c>
      <c r="X19" s="214">
        <f t="shared" si="17"/>
        <v>1.35</v>
      </c>
      <c r="Y19" s="214">
        <f t="shared" si="9"/>
        <v>0</v>
      </c>
      <c r="Z19" s="214">
        <f t="shared" ref="Z19" si="21">Z45</f>
        <v>0</v>
      </c>
      <c r="AA19" s="214">
        <f t="shared" ref="AA19:AD19" si="22">AA45</f>
        <v>0</v>
      </c>
      <c r="AB19" s="214">
        <f t="shared" si="22"/>
        <v>0</v>
      </c>
      <c r="AC19" s="214">
        <f t="shared" si="22"/>
        <v>0</v>
      </c>
      <c r="AD19" s="214">
        <f t="shared" si="22"/>
        <v>0</v>
      </c>
      <c r="AE19" s="214">
        <f t="shared" si="12"/>
        <v>339.89000000000016</v>
      </c>
      <c r="AF19" s="214">
        <f t="shared" ref="AF19:AN19" si="23">AF45</f>
        <v>0</v>
      </c>
      <c r="AG19" s="214">
        <f t="shared" si="23"/>
        <v>8.5</v>
      </c>
      <c r="AH19" s="214">
        <f t="shared" si="23"/>
        <v>322.31000000000017</v>
      </c>
      <c r="AI19" s="214">
        <f t="shared" si="23"/>
        <v>9.0800000000000018</v>
      </c>
      <c r="AJ19" s="214">
        <f t="shared" si="23"/>
        <v>0</v>
      </c>
      <c r="AK19" s="214">
        <f t="shared" si="23"/>
        <v>0</v>
      </c>
      <c r="AL19" s="214">
        <f t="shared" si="23"/>
        <v>234.41999999999996</v>
      </c>
      <c r="AM19" s="214">
        <f t="shared" si="23"/>
        <v>7.2200000000000006</v>
      </c>
      <c r="AN19" s="217">
        <f t="shared" si="23"/>
        <v>0</v>
      </c>
    </row>
    <row r="20" spans="1:40" ht="15" customHeight="1" x14ac:dyDescent="0.15">
      <c r="A20" s="46" t="s">
        <v>110</v>
      </c>
      <c r="B20" s="210">
        <f t="shared" si="15"/>
        <v>566.86999999999989</v>
      </c>
      <c r="C20" s="210">
        <f t="shared" si="6"/>
        <v>316.79999999999995</v>
      </c>
      <c r="D20" s="210">
        <v>0</v>
      </c>
      <c r="E20" s="210">
        <v>0</v>
      </c>
      <c r="F20" s="210">
        <v>0</v>
      </c>
      <c r="G20" s="210">
        <v>0</v>
      </c>
      <c r="H20" s="210">
        <v>0</v>
      </c>
      <c r="I20" s="210">
        <v>0</v>
      </c>
      <c r="J20" s="210">
        <v>0</v>
      </c>
      <c r="K20" s="210">
        <v>0</v>
      </c>
      <c r="L20" s="210">
        <v>0</v>
      </c>
      <c r="M20" s="210">
        <v>0</v>
      </c>
      <c r="N20" s="210">
        <v>6.9099999999999966</v>
      </c>
      <c r="O20" s="210">
        <v>309.89</v>
      </c>
      <c r="P20" s="210">
        <v>0</v>
      </c>
      <c r="Q20" s="211">
        <v>0.12</v>
      </c>
      <c r="R20" s="211">
        <v>4.1399999999999997</v>
      </c>
      <c r="S20" s="212">
        <f t="shared" si="7"/>
        <v>0</v>
      </c>
      <c r="T20" s="210">
        <v>0</v>
      </c>
      <c r="U20" s="210">
        <v>0</v>
      </c>
      <c r="V20" s="210">
        <v>0</v>
      </c>
      <c r="W20" s="210">
        <v>0</v>
      </c>
      <c r="X20" s="210">
        <v>0</v>
      </c>
      <c r="Y20" s="210">
        <f t="shared" si="9"/>
        <v>215.01999999999995</v>
      </c>
      <c r="Z20" s="210">
        <v>0</v>
      </c>
      <c r="AA20" s="210">
        <v>0</v>
      </c>
      <c r="AB20" s="210">
        <v>190.69999999999993</v>
      </c>
      <c r="AC20" s="210">
        <v>11.920000000000002</v>
      </c>
      <c r="AD20" s="210">
        <v>12.4</v>
      </c>
      <c r="AE20" s="210">
        <f t="shared" si="12"/>
        <v>0</v>
      </c>
      <c r="AF20" s="210">
        <v>0</v>
      </c>
      <c r="AG20" s="210">
        <v>0</v>
      </c>
      <c r="AH20" s="210">
        <v>0</v>
      </c>
      <c r="AI20" s="210">
        <v>0</v>
      </c>
      <c r="AJ20" s="210">
        <v>0</v>
      </c>
      <c r="AK20" s="210">
        <v>0</v>
      </c>
      <c r="AL20" s="210">
        <v>30.790000000000003</v>
      </c>
      <c r="AM20" s="210">
        <v>0</v>
      </c>
      <c r="AN20" s="213">
        <v>0</v>
      </c>
    </row>
    <row r="21" spans="1:40" ht="15" customHeight="1" x14ac:dyDescent="0.15">
      <c r="A21" s="272"/>
      <c r="B21" s="214">
        <f t="shared" si="15"/>
        <v>4240.7199999999975</v>
      </c>
      <c r="C21" s="214">
        <f t="shared" si="6"/>
        <v>3741.089999999997</v>
      </c>
      <c r="D21" s="214">
        <v>297.81000000000017</v>
      </c>
      <c r="E21" s="214">
        <v>2549.589999999997</v>
      </c>
      <c r="F21" s="214">
        <v>31.94</v>
      </c>
      <c r="G21" s="214">
        <v>483.67000000000007</v>
      </c>
      <c r="H21" s="214">
        <v>163</v>
      </c>
      <c r="I21" s="214">
        <v>11.65</v>
      </c>
      <c r="J21" s="214">
        <v>77.16</v>
      </c>
      <c r="K21" s="214">
        <v>0</v>
      </c>
      <c r="L21" s="214">
        <v>1.44</v>
      </c>
      <c r="M21" s="214">
        <v>0</v>
      </c>
      <c r="N21" s="214">
        <v>0</v>
      </c>
      <c r="O21" s="214">
        <v>124.83000000000003</v>
      </c>
      <c r="P21" s="214">
        <v>0</v>
      </c>
      <c r="Q21" s="215">
        <v>0.12</v>
      </c>
      <c r="R21" s="215">
        <v>170.53000000000003</v>
      </c>
      <c r="S21" s="216">
        <f t="shared" si="7"/>
        <v>0</v>
      </c>
      <c r="T21" s="214">
        <v>0</v>
      </c>
      <c r="U21" s="214">
        <v>0</v>
      </c>
      <c r="V21" s="214">
        <v>0</v>
      </c>
      <c r="W21" s="214">
        <v>0</v>
      </c>
      <c r="X21" s="214">
        <v>0</v>
      </c>
      <c r="Y21" s="214">
        <f t="shared" si="9"/>
        <v>315.80000000000018</v>
      </c>
      <c r="Z21" s="214">
        <v>0</v>
      </c>
      <c r="AA21" s="214">
        <v>37.39</v>
      </c>
      <c r="AB21" s="214">
        <v>64.09</v>
      </c>
      <c r="AC21" s="214">
        <v>194.25000000000017</v>
      </c>
      <c r="AD21" s="214">
        <v>20.069999999999997</v>
      </c>
      <c r="AE21" s="214">
        <f t="shared" si="12"/>
        <v>0</v>
      </c>
      <c r="AF21" s="214">
        <v>0</v>
      </c>
      <c r="AG21" s="214">
        <v>0</v>
      </c>
      <c r="AH21" s="214">
        <v>0</v>
      </c>
      <c r="AI21" s="214">
        <v>0</v>
      </c>
      <c r="AJ21" s="214">
        <v>0</v>
      </c>
      <c r="AK21" s="214">
        <v>0</v>
      </c>
      <c r="AL21" s="214">
        <v>1.1000000000000001</v>
      </c>
      <c r="AM21" s="214">
        <v>10.579999999999993</v>
      </c>
      <c r="AN21" s="217">
        <v>1.5</v>
      </c>
    </row>
    <row r="22" spans="1:40" ht="15" customHeight="1" x14ac:dyDescent="0.15">
      <c r="A22" s="46" t="s">
        <v>111</v>
      </c>
      <c r="B22" s="210">
        <f t="shared" si="15"/>
        <v>2961.629999999996</v>
      </c>
      <c r="C22" s="210">
        <f t="shared" si="6"/>
        <v>2313.4099999999958</v>
      </c>
      <c r="D22" s="210">
        <v>0</v>
      </c>
      <c r="E22" s="210">
        <v>0</v>
      </c>
      <c r="F22" s="210">
        <v>0</v>
      </c>
      <c r="G22" s="210">
        <v>0</v>
      </c>
      <c r="H22" s="210">
        <v>0</v>
      </c>
      <c r="I22" s="210">
        <v>0</v>
      </c>
      <c r="J22" s="210">
        <v>0</v>
      </c>
      <c r="K22" s="210">
        <v>0</v>
      </c>
      <c r="L22" s="210">
        <v>0</v>
      </c>
      <c r="M22" s="210">
        <v>0</v>
      </c>
      <c r="N22" s="210">
        <v>0</v>
      </c>
      <c r="O22" s="210">
        <v>2313.4099999999958</v>
      </c>
      <c r="P22" s="210">
        <v>0</v>
      </c>
      <c r="Q22" s="211">
        <v>0</v>
      </c>
      <c r="R22" s="211">
        <v>68.219999999999985</v>
      </c>
      <c r="S22" s="212">
        <f t="shared" si="7"/>
        <v>42.61</v>
      </c>
      <c r="T22" s="210">
        <v>0</v>
      </c>
      <c r="U22" s="210">
        <v>0</v>
      </c>
      <c r="V22" s="210">
        <v>13.95</v>
      </c>
      <c r="W22" s="210">
        <v>1.6700000000000002</v>
      </c>
      <c r="X22" s="210">
        <v>26.99</v>
      </c>
      <c r="Y22" s="210">
        <f t="shared" si="9"/>
        <v>14.280000000000001</v>
      </c>
      <c r="Z22" s="210">
        <v>0</v>
      </c>
      <c r="AA22" s="210">
        <v>0</v>
      </c>
      <c r="AB22" s="210">
        <v>6.12</v>
      </c>
      <c r="AC22" s="210">
        <v>3.1400000000000006</v>
      </c>
      <c r="AD22" s="210">
        <v>5.0199999999999996</v>
      </c>
      <c r="AE22" s="210">
        <f t="shared" si="12"/>
        <v>63.209999999999994</v>
      </c>
      <c r="AF22" s="210">
        <v>0</v>
      </c>
      <c r="AG22" s="210">
        <v>62.239999999999995</v>
      </c>
      <c r="AH22" s="210">
        <v>0</v>
      </c>
      <c r="AI22" s="210">
        <v>0.97</v>
      </c>
      <c r="AJ22" s="210">
        <v>20.329999999999998</v>
      </c>
      <c r="AK22" s="210">
        <v>439.57000000000016</v>
      </c>
      <c r="AL22" s="210">
        <v>0</v>
      </c>
      <c r="AM22" s="210">
        <v>0</v>
      </c>
      <c r="AN22" s="213">
        <v>0</v>
      </c>
    </row>
    <row r="23" spans="1:40" ht="15" customHeight="1" x14ac:dyDescent="0.15">
      <c r="A23" s="272"/>
      <c r="B23" s="214">
        <f t="shared" si="15"/>
        <v>11417.849999999988</v>
      </c>
      <c r="C23" s="214">
        <f t="shared" si="6"/>
        <v>8474.0100000000111</v>
      </c>
      <c r="D23" s="214">
        <v>5138.3700000000099</v>
      </c>
      <c r="E23" s="214">
        <v>3091.2000000000035</v>
      </c>
      <c r="F23" s="214">
        <v>23.470000000000002</v>
      </c>
      <c r="G23" s="214">
        <v>0</v>
      </c>
      <c r="H23" s="214">
        <v>31.71</v>
      </c>
      <c r="I23" s="214">
        <v>0</v>
      </c>
      <c r="J23" s="214">
        <v>108.41000000000003</v>
      </c>
      <c r="K23" s="214">
        <v>5.8599999999999994</v>
      </c>
      <c r="L23" s="214">
        <v>0</v>
      </c>
      <c r="M23" s="214">
        <v>10.129999999999995</v>
      </c>
      <c r="N23" s="214">
        <v>0</v>
      </c>
      <c r="O23" s="214">
        <v>33.389999999999993</v>
      </c>
      <c r="P23" s="214">
        <v>31.47</v>
      </c>
      <c r="Q23" s="215">
        <v>0</v>
      </c>
      <c r="R23" s="215">
        <v>171.67000000000002</v>
      </c>
      <c r="S23" s="216">
        <f t="shared" si="7"/>
        <v>1414.4599999999996</v>
      </c>
      <c r="T23" s="214">
        <v>164.72000000000003</v>
      </c>
      <c r="U23" s="214">
        <v>132.39999999999998</v>
      </c>
      <c r="V23" s="214">
        <v>340.12</v>
      </c>
      <c r="W23" s="214">
        <v>87.94</v>
      </c>
      <c r="X23" s="214">
        <v>689.27999999999963</v>
      </c>
      <c r="Y23" s="214">
        <f t="shared" si="9"/>
        <v>91.140000000000057</v>
      </c>
      <c r="Z23" s="214">
        <v>0</v>
      </c>
      <c r="AA23" s="214">
        <v>0</v>
      </c>
      <c r="AB23" s="214">
        <v>0.31</v>
      </c>
      <c r="AC23" s="214">
        <v>62.39000000000005</v>
      </c>
      <c r="AD23" s="214">
        <v>28.44</v>
      </c>
      <c r="AE23" s="214">
        <f t="shared" si="12"/>
        <v>1244.059999999977</v>
      </c>
      <c r="AF23" s="214">
        <v>0</v>
      </c>
      <c r="AG23" s="214">
        <v>17.79</v>
      </c>
      <c r="AH23" s="214">
        <v>120.8</v>
      </c>
      <c r="AI23" s="214">
        <v>1105.4699999999771</v>
      </c>
      <c r="AJ23" s="214">
        <v>0</v>
      </c>
      <c r="AK23" s="214">
        <v>4.79</v>
      </c>
      <c r="AL23" s="214">
        <v>0</v>
      </c>
      <c r="AM23" s="214">
        <v>17.72</v>
      </c>
      <c r="AN23" s="217">
        <v>0</v>
      </c>
    </row>
    <row r="24" spans="1:40" ht="15" customHeight="1" x14ac:dyDescent="0.15">
      <c r="A24" s="46" t="s">
        <v>112</v>
      </c>
      <c r="B24" s="210">
        <f t="shared" si="15"/>
        <v>3429.3100000000004</v>
      </c>
      <c r="C24" s="210">
        <f t="shared" si="6"/>
        <v>933.7</v>
      </c>
      <c r="D24" s="210">
        <v>0</v>
      </c>
      <c r="E24" s="210">
        <v>0.19</v>
      </c>
      <c r="F24" s="210">
        <v>0</v>
      </c>
      <c r="G24" s="210">
        <v>0</v>
      </c>
      <c r="H24" s="210">
        <v>0</v>
      </c>
      <c r="I24" s="210">
        <v>0</v>
      </c>
      <c r="J24" s="210">
        <v>0</v>
      </c>
      <c r="K24" s="210">
        <v>3.74</v>
      </c>
      <c r="L24" s="210">
        <v>0</v>
      </c>
      <c r="M24" s="210">
        <v>18.25</v>
      </c>
      <c r="N24" s="210">
        <v>8.7000000000000011</v>
      </c>
      <c r="O24" s="210">
        <v>891.99</v>
      </c>
      <c r="P24" s="210">
        <v>10.83</v>
      </c>
      <c r="Q24" s="211">
        <v>0</v>
      </c>
      <c r="R24" s="211">
        <v>77.339999999999989</v>
      </c>
      <c r="S24" s="212">
        <f t="shared" si="7"/>
        <v>0</v>
      </c>
      <c r="T24" s="210">
        <v>0</v>
      </c>
      <c r="U24" s="210">
        <v>0</v>
      </c>
      <c r="V24" s="210">
        <v>0</v>
      </c>
      <c r="W24" s="210">
        <v>0</v>
      </c>
      <c r="X24" s="210">
        <v>0</v>
      </c>
      <c r="Y24" s="210">
        <f t="shared" si="9"/>
        <v>1014.1200000000001</v>
      </c>
      <c r="Z24" s="210">
        <v>2.77</v>
      </c>
      <c r="AA24" s="210">
        <v>134.26999999999995</v>
      </c>
      <c r="AB24" s="210">
        <v>489.32000000000011</v>
      </c>
      <c r="AC24" s="210">
        <v>343.04</v>
      </c>
      <c r="AD24" s="210">
        <v>44.72</v>
      </c>
      <c r="AE24" s="210">
        <f t="shared" si="12"/>
        <v>1362.2400000000002</v>
      </c>
      <c r="AF24" s="210">
        <v>0</v>
      </c>
      <c r="AG24" s="210">
        <v>192.82000000000014</v>
      </c>
      <c r="AH24" s="210">
        <v>714.71000000000015</v>
      </c>
      <c r="AI24" s="210">
        <v>454.71</v>
      </c>
      <c r="AJ24" s="210">
        <v>0</v>
      </c>
      <c r="AK24" s="210">
        <v>0</v>
      </c>
      <c r="AL24" s="210">
        <v>0.19</v>
      </c>
      <c r="AM24" s="210">
        <v>41.720000000000006</v>
      </c>
      <c r="AN24" s="213">
        <v>0</v>
      </c>
    </row>
    <row r="25" spans="1:40" ht="15" customHeight="1" thickBot="1" x14ac:dyDescent="0.2">
      <c r="A25" s="271"/>
      <c r="B25" s="218">
        <f t="shared" si="15"/>
        <v>20054.009999999907</v>
      </c>
      <c r="C25" s="218">
        <f t="shared" si="6"/>
        <v>13813.089999999935</v>
      </c>
      <c r="D25" s="218">
        <v>4787.0099999999575</v>
      </c>
      <c r="E25" s="218">
        <v>6075.7299999999823</v>
      </c>
      <c r="F25" s="218">
        <v>75.38</v>
      </c>
      <c r="G25" s="218">
        <v>259.33</v>
      </c>
      <c r="H25" s="218">
        <v>2307.3899999999949</v>
      </c>
      <c r="I25" s="218">
        <v>0.66</v>
      </c>
      <c r="J25" s="218">
        <v>43.479999999999976</v>
      </c>
      <c r="K25" s="218">
        <v>90.239999999999981</v>
      </c>
      <c r="L25" s="218">
        <v>5.99</v>
      </c>
      <c r="M25" s="218">
        <v>118.11</v>
      </c>
      <c r="N25" s="218">
        <v>0.01</v>
      </c>
      <c r="O25" s="218">
        <v>32.49</v>
      </c>
      <c r="P25" s="218">
        <v>17.27</v>
      </c>
      <c r="Q25" s="219">
        <v>0</v>
      </c>
      <c r="R25" s="219">
        <v>304.22999999999996</v>
      </c>
      <c r="S25" s="220">
        <f t="shared" si="7"/>
        <v>0</v>
      </c>
      <c r="T25" s="218">
        <v>0</v>
      </c>
      <c r="U25" s="218">
        <v>0</v>
      </c>
      <c r="V25" s="218">
        <v>0</v>
      </c>
      <c r="W25" s="218">
        <v>0</v>
      </c>
      <c r="X25" s="218">
        <v>0</v>
      </c>
      <c r="Y25" s="218">
        <f t="shared" si="9"/>
        <v>1172.1299999999983</v>
      </c>
      <c r="Z25" s="218">
        <v>5.0599999999999996</v>
      </c>
      <c r="AA25" s="218">
        <v>37.760000000000005</v>
      </c>
      <c r="AB25" s="218">
        <v>168.56000000000009</v>
      </c>
      <c r="AC25" s="218">
        <v>891.87999999999806</v>
      </c>
      <c r="AD25" s="218">
        <v>68.870000000000019</v>
      </c>
      <c r="AE25" s="218">
        <f t="shared" si="12"/>
        <v>4697.8799999999756</v>
      </c>
      <c r="AF25" s="218">
        <v>14.319999999999997</v>
      </c>
      <c r="AG25" s="218">
        <v>156.71</v>
      </c>
      <c r="AH25" s="218">
        <v>781.85999999999967</v>
      </c>
      <c r="AI25" s="218">
        <v>3744.9899999999761</v>
      </c>
      <c r="AJ25" s="218">
        <v>0</v>
      </c>
      <c r="AK25" s="218">
        <v>0</v>
      </c>
      <c r="AL25" s="218">
        <v>0.12</v>
      </c>
      <c r="AM25" s="218">
        <v>66.5</v>
      </c>
      <c r="AN25" s="221">
        <v>0.06</v>
      </c>
    </row>
    <row r="26" spans="1:40" ht="15" customHeight="1" x14ac:dyDescent="0.15">
      <c r="A26" s="25" t="s">
        <v>113</v>
      </c>
      <c r="B26" s="93"/>
      <c r="C26" s="93"/>
      <c r="D26" s="93"/>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row>
    <row r="27" spans="1:40" ht="15" customHeight="1" x14ac:dyDescent="0.15">
      <c r="A27" s="25" t="s">
        <v>471</v>
      </c>
      <c r="B27" s="93"/>
      <c r="C27" s="93"/>
      <c r="D27" s="93"/>
      <c r="E27" s="93"/>
      <c r="F27" s="93"/>
      <c r="G27" s="93"/>
      <c r="H27" s="93"/>
      <c r="I27" s="93"/>
      <c r="J27" s="93"/>
      <c r="K27" s="9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row>
    <row r="29" spans="1:40" s="33" customFormat="1" ht="17.25" x14ac:dyDescent="0.15">
      <c r="A29" s="33" t="s">
        <v>472</v>
      </c>
      <c r="B29" s="88"/>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row>
    <row r="30" spans="1:40" ht="15" thickBot="1" x14ac:dyDescent="0.2">
      <c r="A30" s="2"/>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c r="AC30" s="101"/>
      <c r="AD30" s="101"/>
      <c r="AE30" s="101"/>
      <c r="AF30" s="101"/>
      <c r="AG30" s="101"/>
      <c r="AH30" s="101"/>
      <c r="AI30" s="101"/>
      <c r="AJ30" s="101"/>
      <c r="AK30" s="101"/>
      <c r="AL30" s="101" t="s">
        <v>114</v>
      </c>
      <c r="AM30" s="101"/>
      <c r="AN30" s="101"/>
    </row>
    <row r="31" spans="1:40" ht="14.25" customHeight="1" x14ac:dyDescent="0.15">
      <c r="A31" s="429" t="s">
        <v>393</v>
      </c>
      <c r="B31" s="418" t="s">
        <v>126</v>
      </c>
      <c r="C31" s="432" t="s">
        <v>394</v>
      </c>
      <c r="D31" s="433"/>
      <c r="E31" s="433"/>
      <c r="F31" s="433"/>
      <c r="G31" s="433"/>
      <c r="H31" s="433"/>
      <c r="I31" s="433"/>
      <c r="J31" s="433"/>
      <c r="K31" s="433"/>
      <c r="L31" s="433"/>
      <c r="M31" s="433"/>
      <c r="N31" s="433"/>
      <c r="O31" s="433"/>
      <c r="P31" s="434"/>
      <c r="Q31" s="426" t="s">
        <v>146</v>
      </c>
      <c r="R31" s="426" t="s">
        <v>468</v>
      </c>
      <c r="S31" s="165" t="s">
        <v>446</v>
      </c>
      <c r="T31" s="186"/>
      <c r="U31" s="186"/>
      <c r="V31" s="186"/>
      <c r="W31" s="186"/>
      <c r="X31" s="186"/>
      <c r="Y31" s="186"/>
      <c r="Z31" s="186"/>
      <c r="AA31" s="186"/>
      <c r="AB31" s="186"/>
      <c r="AC31" s="186"/>
      <c r="AD31" s="186"/>
      <c r="AE31" s="186"/>
      <c r="AF31" s="186"/>
      <c r="AG31" s="186"/>
      <c r="AH31" s="186"/>
      <c r="AI31" s="186"/>
      <c r="AJ31" s="90" t="s">
        <v>41</v>
      </c>
      <c r="AK31" s="418" t="s">
        <v>143</v>
      </c>
      <c r="AL31" s="418" t="s">
        <v>144</v>
      </c>
      <c r="AM31" s="418" t="s">
        <v>145</v>
      </c>
      <c r="AN31" s="419" t="s">
        <v>469</v>
      </c>
    </row>
    <row r="32" spans="1:40" ht="14.25" customHeight="1" x14ac:dyDescent="0.15">
      <c r="A32" s="430"/>
      <c r="B32" s="416"/>
      <c r="C32" s="435"/>
      <c r="D32" s="395"/>
      <c r="E32" s="395"/>
      <c r="F32" s="395"/>
      <c r="G32" s="395"/>
      <c r="H32" s="395"/>
      <c r="I32" s="395"/>
      <c r="J32" s="395"/>
      <c r="K32" s="395"/>
      <c r="L32" s="395"/>
      <c r="M32" s="395"/>
      <c r="N32" s="395"/>
      <c r="O32" s="395"/>
      <c r="P32" s="396"/>
      <c r="Q32" s="427" t="s">
        <v>58</v>
      </c>
      <c r="R32" s="427" t="s">
        <v>58</v>
      </c>
      <c r="S32" s="422" t="s">
        <v>395</v>
      </c>
      <c r="T32" s="398"/>
      <c r="U32" s="398"/>
      <c r="V32" s="398"/>
      <c r="W32" s="398"/>
      <c r="X32" s="399"/>
      <c r="Y32" s="397" t="s">
        <v>396</v>
      </c>
      <c r="Z32" s="398"/>
      <c r="AA32" s="398"/>
      <c r="AB32" s="398"/>
      <c r="AC32" s="398"/>
      <c r="AD32" s="399"/>
      <c r="AE32" s="397" t="s">
        <v>397</v>
      </c>
      <c r="AF32" s="398"/>
      <c r="AG32" s="398"/>
      <c r="AH32" s="398"/>
      <c r="AI32" s="399"/>
      <c r="AJ32" s="198" t="s">
        <v>59</v>
      </c>
      <c r="AK32" s="416" t="s">
        <v>60</v>
      </c>
      <c r="AL32" s="416" t="s">
        <v>61</v>
      </c>
      <c r="AM32" s="416" t="s">
        <v>62</v>
      </c>
      <c r="AN32" s="420" t="s">
        <v>63</v>
      </c>
    </row>
    <row r="33" spans="1:40" ht="14.25" customHeight="1" x14ac:dyDescent="0.15">
      <c r="A33" s="430"/>
      <c r="B33" s="416"/>
      <c r="C33" s="415" t="s">
        <v>126</v>
      </c>
      <c r="D33" s="415" t="s">
        <v>127</v>
      </c>
      <c r="E33" s="415" t="s">
        <v>128</v>
      </c>
      <c r="F33" s="415" t="s">
        <v>129</v>
      </c>
      <c r="G33" s="415" t="s">
        <v>130</v>
      </c>
      <c r="H33" s="415" t="s">
        <v>131</v>
      </c>
      <c r="I33" s="415" t="s">
        <v>132</v>
      </c>
      <c r="J33" s="415" t="s">
        <v>133</v>
      </c>
      <c r="K33" s="415" t="s">
        <v>134</v>
      </c>
      <c r="L33" s="415" t="s">
        <v>135</v>
      </c>
      <c r="M33" s="415" t="s">
        <v>136</v>
      </c>
      <c r="N33" s="415" t="s">
        <v>326</v>
      </c>
      <c r="O33" s="415" t="s">
        <v>137</v>
      </c>
      <c r="P33" s="415" t="s">
        <v>138</v>
      </c>
      <c r="Q33" s="427" t="s">
        <v>64</v>
      </c>
      <c r="R33" s="427" t="s">
        <v>64</v>
      </c>
      <c r="S33" s="423" t="s">
        <v>126</v>
      </c>
      <c r="T33" s="415" t="s">
        <v>139</v>
      </c>
      <c r="U33" s="415" t="s">
        <v>140</v>
      </c>
      <c r="V33" s="415" t="s">
        <v>141</v>
      </c>
      <c r="W33" s="415" t="s">
        <v>142</v>
      </c>
      <c r="X33" s="415" t="s">
        <v>470</v>
      </c>
      <c r="Y33" s="415" t="s">
        <v>126</v>
      </c>
      <c r="Z33" s="415" t="s">
        <v>139</v>
      </c>
      <c r="AA33" s="415" t="s">
        <v>140</v>
      </c>
      <c r="AB33" s="415" t="s">
        <v>141</v>
      </c>
      <c r="AC33" s="415" t="s">
        <v>142</v>
      </c>
      <c r="AD33" s="415" t="s">
        <v>470</v>
      </c>
      <c r="AE33" s="415" t="s">
        <v>126</v>
      </c>
      <c r="AF33" s="415" t="s">
        <v>140</v>
      </c>
      <c r="AG33" s="415" t="s">
        <v>141</v>
      </c>
      <c r="AH33" s="415" t="s">
        <v>142</v>
      </c>
      <c r="AI33" s="415" t="s">
        <v>470</v>
      </c>
      <c r="AJ33" s="198" t="s">
        <v>65</v>
      </c>
      <c r="AK33" s="416" t="s">
        <v>66</v>
      </c>
      <c r="AL33" s="416" t="s">
        <v>67</v>
      </c>
      <c r="AM33" s="416" t="s">
        <v>68</v>
      </c>
      <c r="AN33" s="420" t="s">
        <v>69</v>
      </c>
    </row>
    <row r="34" spans="1:40" ht="14.25" customHeight="1" x14ac:dyDescent="0.15">
      <c r="A34" s="430"/>
      <c r="B34" s="416"/>
      <c r="C34" s="416"/>
      <c r="D34" s="416" t="s">
        <v>70</v>
      </c>
      <c r="E34" s="416" t="s">
        <v>71</v>
      </c>
      <c r="F34" s="416" t="s">
        <v>71</v>
      </c>
      <c r="G34" s="416" t="s">
        <v>71</v>
      </c>
      <c r="H34" s="416" t="s">
        <v>72</v>
      </c>
      <c r="I34" s="416" t="s">
        <v>73</v>
      </c>
      <c r="J34" s="416" t="s">
        <v>73</v>
      </c>
      <c r="K34" s="416" t="s">
        <v>74</v>
      </c>
      <c r="L34" s="416" t="s">
        <v>75</v>
      </c>
      <c r="M34" s="416" t="s">
        <v>76</v>
      </c>
      <c r="N34" s="416" t="s">
        <v>325</v>
      </c>
      <c r="O34" s="416" t="s">
        <v>77</v>
      </c>
      <c r="P34" s="416" t="s">
        <v>78</v>
      </c>
      <c r="Q34" s="427" t="s">
        <v>79</v>
      </c>
      <c r="R34" s="427" t="s">
        <v>79</v>
      </c>
      <c r="S34" s="424"/>
      <c r="T34" s="416" t="s">
        <v>80</v>
      </c>
      <c r="U34" s="416" t="s">
        <v>81</v>
      </c>
      <c r="V34" s="416" t="s">
        <v>224</v>
      </c>
      <c r="W34" s="416" t="s">
        <v>225</v>
      </c>
      <c r="X34" s="416" t="s">
        <v>225</v>
      </c>
      <c r="Y34" s="416"/>
      <c r="Z34" s="416" t="s">
        <v>80</v>
      </c>
      <c r="AA34" s="416" t="s">
        <v>81</v>
      </c>
      <c r="AB34" s="416" t="s">
        <v>224</v>
      </c>
      <c r="AC34" s="416" t="s">
        <v>225</v>
      </c>
      <c r="AD34" s="416" t="s">
        <v>225</v>
      </c>
      <c r="AE34" s="416"/>
      <c r="AF34" s="416" t="s">
        <v>81</v>
      </c>
      <c r="AG34" s="416" t="s">
        <v>224</v>
      </c>
      <c r="AH34" s="416" t="s">
        <v>225</v>
      </c>
      <c r="AI34" s="416" t="s">
        <v>225</v>
      </c>
      <c r="AJ34" s="198" t="s">
        <v>82</v>
      </c>
      <c r="AK34" s="416" t="s">
        <v>83</v>
      </c>
      <c r="AL34" s="416" t="s">
        <v>84</v>
      </c>
      <c r="AM34" s="416" t="s">
        <v>85</v>
      </c>
      <c r="AN34" s="420" t="s">
        <v>86</v>
      </c>
    </row>
    <row r="35" spans="1:40" ht="14.25" customHeight="1" x14ac:dyDescent="0.15">
      <c r="A35" s="430"/>
      <c r="B35" s="416"/>
      <c r="C35" s="416"/>
      <c r="D35" s="416" t="s">
        <v>87</v>
      </c>
      <c r="E35" s="416" t="s">
        <v>88</v>
      </c>
      <c r="F35" s="416" t="s">
        <v>89</v>
      </c>
      <c r="G35" s="416" t="s">
        <v>58</v>
      </c>
      <c r="H35" s="416"/>
      <c r="I35" s="416" t="s">
        <v>58</v>
      </c>
      <c r="J35" s="416" t="s">
        <v>58</v>
      </c>
      <c r="K35" s="416" t="s">
        <v>90</v>
      </c>
      <c r="L35" s="416" t="s">
        <v>58</v>
      </c>
      <c r="M35" s="416"/>
      <c r="N35" s="416"/>
      <c r="O35" s="416"/>
      <c r="P35" s="416"/>
      <c r="Q35" s="427" t="s">
        <v>85</v>
      </c>
      <c r="R35" s="427" t="s">
        <v>85</v>
      </c>
      <c r="S35" s="424"/>
      <c r="T35" s="416" t="s">
        <v>66</v>
      </c>
      <c r="U35" s="416" t="s">
        <v>91</v>
      </c>
      <c r="V35" s="416" t="s">
        <v>91</v>
      </c>
      <c r="W35" s="416" t="s">
        <v>91</v>
      </c>
      <c r="X35" s="416" t="s">
        <v>91</v>
      </c>
      <c r="Y35" s="416"/>
      <c r="Z35" s="416" t="s">
        <v>66</v>
      </c>
      <c r="AA35" s="416" t="s">
        <v>91</v>
      </c>
      <c r="AB35" s="416" t="s">
        <v>91</v>
      </c>
      <c r="AC35" s="416" t="s">
        <v>91</v>
      </c>
      <c r="AD35" s="416" t="s">
        <v>91</v>
      </c>
      <c r="AE35" s="416"/>
      <c r="AF35" s="416" t="s">
        <v>91</v>
      </c>
      <c r="AG35" s="416" t="s">
        <v>91</v>
      </c>
      <c r="AH35" s="416" t="s">
        <v>91</v>
      </c>
      <c r="AI35" s="416" t="s">
        <v>91</v>
      </c>
      <c r="AJ35" s="198" t="s">
        <v>92</v>
      </c>
      <c r="AK35" s="416" t="s">
        <v>93</v>
      </c>
      <c r="AL35" s="416" t="s">
        <v>94</v>
      </c>
      <c r="AM35" s="416" t="s">
        <v>89</v>
      </c>
      <c r="AN35" s="420" t="s">
        <v>85</v>
      </c>
    </row>
    <row r="36" spans="1:40" ht="14.25" customHeight="1" x14ac:dyDescent="0.15">
      <c r="A36" s="430"/>
      <c r="B36" s="416"/>
      <c r="C36" s="416"/>
      <c r="D36" s="416" t="s">
        <v>95</v>
      </c>
      <c r="E36" s="416" t="s">
        <v>96</v>
      </c>
      <c r="F36" s="416" t="s">
        <v>97</v>
      </c>
      <c r="G36" s="416" t="s">
        <v>98</v>
      </c>
      <c r="H36" s="416"/>
      <c r="I36" s="416" t="s">
        <v>98</v>
      </c>
      <c r="J36" s="416" t="s">
        <v>98</v>
      </c>
      <c r="K36" s="416" t="s">
        <v>58</v>
      </c>
      <c r="L36" s="416" t="s">
        <v>99</v>
      </c>
      <c r="M36" s="416"/>
      <c r="N36" s="416"/>
      <c r="O36" s="416"/>
      <c r="P36" s="416"/>
      <c r="Q36" s="427"/>
      <c r="R36" s="427"/>
      <c r="S36" s="424"/>
      <c r="T36" s="416" t="s">
        <v>83</v>
      </c>
      <c r="U36" s="416" t="s">
        <v>100</v>
      </c>
      <c r="V36" s="416" t="s">
        <v>100</v>
      </c>
      <c r="W36" s="416" t="s">
        <v>100</v>
      </c>
      <c r="X36" s="416" t="s">
        <v>100</v>
      </c>
      <c r="Y36" s="416"/>
      <c r="Z36" s="416" t="s">
        <v>83</v>
      </c>
      <c r="AA36" s="416" t="s">
        <v>100</v>
      </c>
      <c r="AB36" s="416" t="s">
        <v>100</v>
      </c>
      <c r="AC36" s="416" t="s">
        <v>100</v>
      </c>
      <c r="AD36" s="416" t="s">
        <v>100</v>
      </c>
      <c r="AE36" s="416"/>
      <c r="AF36" s="416" t="s">
        <v>100</v>
      </c>
      <c r="AG36" s="416" t="s">
        <v>100</v>
      </c>
      <c r="AH36" s="416" t="s">
        <v>100</v>
      </c>
      <c r="AI36" s="416" t="s">
        <v>100</v>
      </c>
      <c r="AJ36" s="198" t="s">
        <v>66</v>
      </c>
      <c r="AK36" s="416" t="s">
        <v>100</v>
      </c>
      <c r="AL36" s="416" t="s">
        <v>65</v>
      </c>
      <c r="AM36" s="416" t="s">
        <v>97</v>
      </c>
      <c r="AN36" s="420" t="s">
        <v>93</v>
      </c>
    </row>
    <row r="37" spans="1:40" ht="14.25" customHeight="1" x14ac:dyDescent="0.15">
      <c r="A37" s="430"/>
      <c r="B37" s="416"/>
      <c r="C37" s="416"/>
      <c r="D37" s="416" t="s">
        <v>101</v>
      </c>
      <c r="E37" s="416" t="s">
        <v>58</v>
      </c>
      <c r="F37" s="416" t="s">
        <v>58</v>
      </c>
      <c r="G37" s="416"/>
      <c r="H37" s="416"/>
      <c r="I37" s="416"/>
      <c r="J37" s="416"/>
      <c r="K37" s="416" t="s">
        <v>99</v>
      </c>
      <c r="L37" s="416"/>
      <c r="M37" s="416"/>
      <c r="N37" s="416"/>
      <c r="O37" s="416"/>
      <c r="P37" s="416"/>
      <c r="Q37" s="427"/>
      <c r="R37" s="427"/>
      <c r="S37" s="424"/>
      <c r="T37" s="416" t="s">
        <v>85</v>
      </c>
      <c r="U37" s="416" t="s">
        <v>80</v>
      </c>
      <c r="V37" s="416" t="s">
        <v>80</v>
      </c>
      <c r="W37" s="416" t="s">
        <v>80</v>
      </c>
      <c r="X37" s="416" t="s">
        <v>80</v>
      </c>
      <c r="Y37" s="416"/>
      <c r="Z37" s="416" t="s">
        <v>85</v>
      </c>
      <c r="AA37" s="416" t="s">
        <v>80</v>
      </c>
      <c r="AB37" s="416" t="s">
        <v>80</v>
      </c>
      <c r="AC37" s="416" t="s">
        <v>80</v>
      </c>
      <c r="AD37" s="416" t="s">
        <v>80</v>
      </c>
      <c r="AE37" s="416"/>
      <c r="AF37" s="416" t="s">
        <v>80</v>
      </c>
      <c r="AG37" s="416" t="s">
        <v>80</v>
      </c>
      <c r="AH37" s="416" t="s">
        <v>80</v>
      </c>
      <c r="AI37" s="416" t="s">
        <v>80</v>
      </c>
      <c r="AJ37" s="198" t="s">
        <v>102</v>
      </c>
      <c r="AK37" s="416" t="s">
        <v>80</v>
      </c>
      <c r="AL37" s="416" t="s">
        <v>103</v>
      </c>
      <c r="AM37" s="416" t="s">
        <v>104</v>
      </c>
      <c r="AN37" s="420"/>
    </row>
    <row r="38" spans="1:40" ht="14.25" customHeight="1" x14ac:dyDescent="0.15">
      <c r="A38" s="430"/>
      <c r="B38" s="416"/>
      <c r="C38" s="416"/>
      <c r="D38" s="416"/>
      <c r="E38" s="416" t="s">
        <v>98</v>
      </c>
      <c r="F38" s="416" t="s">
        <v>98</v>
      </c>
      <c r="G38" s="416"/>
      <c r="H38" s="416"/>
      <c r="I38" s="416"/>
      <c r="J38" s="416"/>
      <c r="K38" s="416"/>
      <c r="L38" s="416"/>
      <c r="M38" s="416"/>
      <c r="N38" s="416"/>
      <c r="O38" s="416"/>
      <c r="P38" s="416"/>
      <c r="Q38" s="427"/>
      <c r="R38" s="427"/>
      <c r="S38" s="424"/>
      <c r="T38" s="416" t="s">
        <v>93</v>
      </c>
      <c r="U38" s="416" t="s">
        <v>85</v>
      </c>
      <c r="V38" s="416" t="s">
        <v>85</v>
      </c>
      <c r="W38" s="416" t="s">
        <v>85</v>
      </c>
      <c r="X38" s="416" t="s">
        <v>85</v>
      </c>
      <c r="Y38" s="416"/>
      <c r="Z38" s="416" t="s">
        <v>93</v>
      </c>
      <c r="AA38" s="416" t="s">
        <v>85</v>
      </c>
      <c r="AB38" s="416" t="s">
        <v>85</v>
      </c>
      <c r="AC38" s="416" t="s">
        <v>85</v>
      </c>
      <c r="AD38" s="416" t="s">
        <v>85</v>
      </c>
      <c r="AE38" s="416"/>
      <c r="AF38" s="416" t="s">
        <v>85</v>
      </c>
      <c r="AG38" s="416" t="s">
        <v>85</v>
      </c>
      <c r="AH38" s="416" t="s">
        <v>85</v>
      </c>
      <c r="AI38" s="416" t="s">
        <v>85</v>
      </c>
      <c r="AJ38" s="198" t="s">
        <v>85</v>
      </c>
      <c r="AK38" s="416" t="s">
        <v>66</v>
      </c>
      <c r="AL38" s="416" t="s">
        <v>105</v>
      </c>
      <c r="AM38" s="416" t="s">
        <v>106</v>
      </c>
      <c r="AN38" s="420"/>
    </row>
    <row r="39" spans="1:40" ht="14.25" customHeight="1" x14ac:dyDescent="0.15">
      <c r="A39" s="430"/>
      <c r="B39" s="416"/>
      <c r="C39" s="416"/>
      <c r="D39" s="416"/>
      <c r="E39" s="416"/>
      <c r="F39" s="416"/>
      <c r="G39" s="416"/>
      <c r="H39" s="416"/>
      <c r="I39" s="416"/>
      <c r="J39" s="416"/>
      <c r="K39" s="416"/>
      <c r="L39" s="416"/>
      <c r="M39" s="416"/>
      <c r="N39" s="416"/>
      <c r="O39" s="416"/>
      <c r="P39" s="416"/>
      <c r="Q39" s="427"/>
      <c r="R39" s="427"/>
      <c r="S39" s="424"/>
      <c r="T39" s="416"/>
      <c r="U39" s="416" t="s">
        <v>107</v>
      </c>
      <c r="V39" s="416" t="s">
        <v>107</v>
      </c>
      <c r="W39" s="416" t="s">
        <v>107</v>
      </c>
      <c r="X39" s="416" t="s">
        <v>107</v>
      </c>
      <c r="Y39" s="416"/>
      <c r="Z39" s="416"/>
      <c r="AA39" s="416" t="s">
        <v>107</v>
      </c>
      <c r="AB39" s="416" t="s">
        <v>107</v>
      </c>
      <c r="AC39" s="416" t="s">
        <v>107</v>
      </c>
      <c r="AD39" s="416" t="s">
        <v>107</v>
      </c>
      <c r="AE39" s="416"/>
      <c r="AF39" s="416" t="s">
        <v>107</v>
      </c>
      <c r="AG39" s="416" t="s">
        <v>107</v>
      </c>
      <c r="AH39" s="416" t="s">
        <v>107</v>
      </c>
      <c r="AI39" s="416" t="s">
        <v>107</v>
      </c>
      <c r="AJ39" s="198" t="s">
        <v>107</v>
      </c>
      <c r="AK39" s="416" t="s">
        <v>83</v>
      </c>
      <c r="AL39" s="416" t="s">
        <v>108</v>
      </c>
      <c r="AM39" s="416" t="s">
        <v>93</v>
      </c>
      <c r="AN39" s="420"/>
    </row>
    <row r="40" spans="1:40" ht="14.25" customHeight="1" x14ac:dyDescent="0.15">
      <c r="A40" s="430"/>
      <c r="B40" s="416"/>
      <c r="C40" s="416"/>
      <c r="D40" s="416"/>
      <c r="E40" s="416"/>
      <c r="F40" s="416"/>
      <c r="G40" s="416"/>
      <c r="H40" s="416"/>
      <c r="I40" s="416"/>
      <c r="J40" s="416"/>
      <c r="K40" s="416"/>
      <c r="L40" s="416"/>
      <c r="M40" s="416"/>
      <c r="N40" s="416"/>
      <c r="O40" s="416"/>
      <c r="P40" s="416"/>
      <c r="Q40" s="427"/>
      <c r="R40" s="427"/>
      <c r="S40" s="424"/>
      <c r="T40" s="416"/>
      <c r="U40" s="416"/>
      <c r="V40" s="416"/>
      <c r="W40" s="416"/>
      <c r="X40" s="416"/>
      <c r="Y40" s="416"/>
      <c r="Z40" s="416"/>
      <c r="AA40" s="416"/>
      <c r="AB40" s="416"/>
      <c r="AC40" s="416"/>
      <c r="AD40" s="416"/>
      <c r="AE40" s="416"/>
      <c r="AF40" s="416"/>
      <c r="AG40" s="416"/>
      <c r="AH40" s="416"/>
      <c r="AI40" s="416"/>
      <c r="AJ40" s="198" t="s">
        <v>100</v>
      </c>
      <c r="AK40" s="416" t="s">
        <v>85</v>
      </c>
      <c r="AL40" s="416"/>
      <c r="AM40" s="416" t="s">
        <v>107</v>
      </c>
      <c r="AN40" s="420"/>
    </row>
    <row r="41" spans="1:40" ht="14.25" customHeight="1" x14ac:dyDescent="0.15">
      <c r="A41" s="430"/>
      <c r="B41" s="416"/>
      <c r="C41" s="416"/>
      <c r="D41" s="416"/>
      <c r="E41" s="416"/>
      <c r="F41" s="416"/>
      <c r="G41" s="416"/>
      <c r="H41" s="416"/>
      <c r="I41" s="416"/>
      <c r="J41" s="416"/>
      <c r="K41" s="416"/>
      <c r="L41" s="416"/>
      <c r="M41" s="416"/>
      <c r="N41" s="416"/>
      <c r="O41" s="416"/>
      <c r="P41" s="416"/>
      <c r="Q41" s="427"/>
      <c r="R41" s="427"/>
      <c r="S41" s="424"/>
      <c r="T41" s="416"/>
      <c r="U41" s="416"/>
      <c r="V41" s="416"/>
      <c r="W41" s="416"/>
      <c r="X41" s="416"/>
      <c r="Y41" s="416"/>
      <c r="Z41" s="416"/>
      <c r="AA41" s="416"/>
      <c r="AB41" s="416"/>
      <c r="AC41" s="416"/>
      <c r="AD41" s="416"/>
      <c r="AE41" s="416"/>
      <c r="AF41" s="416"/>
      <c r="AG41" s="416"/>
      <c r="AH41" s="416"/>
      <c r="AI41" s="416"/>
      <c r="AJ41" s="198" t="s">
        <v>80</v>
      </c>
      <c r="AK41" s="416" t="s">
        <v>93</v>
      </c>
      <c r="AL41" s="416"/>
      <c r="AM41" s="416"/>
      <c r="AN41" s="420"/>
    </row>
    <row r="42" spans="1:40" x14ac:dyDescent="0.15">
      <c r="A42" s="430"/>
      <c r="B42" s="416"/>
      <c r="C42" s="416"/>
      <c r="D42" s="416"/>
      <c r="E42" s="416"/>
      <c r="F42" s="416"/>
      <c r="G42" s="416"/>
      <c r="H42" s="416"/>
      <c r="I42" s="416"/>
      <c r="J42" s="416"/>
      <c r="K42" s="416"/>
      <c r="L42" s="416"/>
      <c r="M42" s="416"/>
      <c r="N42" s="416"/>
      <c r="O42" s="416"/>
      <c r="P42" s="416"/>
      <c r="Q42" s="427"/>
      <c r="R42" s="427"/>
      <c r="S42" s="424"/>
      <c r="T42" s="416"/>
      <c r="U42" s="416"/>
      <c r="V42" s="416"/>
      <c r="W42" s="416"/>
      <c r="X42" s="416"/>
      <c r="Y42" s="416"/>
      <c r="Z42" s="416"/>
      <c r="AA42" s="416"/>
      <c r="AB42" s="416"/>
      <c r="AC42" s="416"/>
      <c r="AD42" s="416"/>
      <c r="AE42" s="416"/>
      <c r="AF42" s="416"/>
      <c r="AG42" s="416"/>
      <c r="AH42" s="416"/>
      <c r="AI42" s="416"/>
      <c r="AJ42" s="198" t="s">
        <v>85</v>
      </c>
      <c r="AK42" s="416"/>
      <c r="AL42" s="416"/>
      <c r="AM42" s="416"/>
      <c r="AN42" s="420"/>
    </row>
    <row r="43" spans="1:40" x14ac:dyDescent="0.15">
      <c r="A43" s="431"/>
      <c r="B43" s="417"/>
      <c r="C43" s="417"/>
      <c r="D43" s="417"/>
      <c r="E43" s="417"/>
      <c r="F43" s="417"/>
      <c r="G43" s="417"/>
      <c r="H43" s="417"/>
      <c r="I43" s="417"/>
      <c r="J43" s="417"/>
      <c r="K43" s="417"/>
      <c r="L43" s="417"/>
      <c r="M43" s="417"/>
      <c r="N43" s="417"/>
      <c r="O43" s="417"/>
      <c r="P43" s="417"/>
      <c r="Q43" s="428"/>
      <c r="R43" s="428"/>
      <c r="S43" s="425"/>
      <c r="T43" s="417"/>
      <c r="U43" s="417"/>
      <c r="V43" s="417"/>
      <c r="W43" s="417"/>
      <c r="X43" s="417"/>
      <c r="Y43" s="417"/>
      <c r="Z43" s="417"/>
      <c r="AA43" s="417"/>
      <c r="AB43" s="417"/>
      <c r="AC43" s="417"/>
      <c r="AD43" s="417"/>
      <c r="AE43" s="417"/>
      <c r="AF43" s="417"/>
      <c r="AG43" s="417"/>
      <c r="AH43" s="417"/>
      <c r="AI43" s="417"/>
      <c r="AJ43" s="198" t="s">
        <v>93</v>
      </c>
      <c r="AK43" s="417"/>
      <c r="AL43" s="417"/>
      <c r="AM43" s="417"/>
      <c r="AN43" s="421"/>
    </row>
    <row r="44" spans="1:40" ht="15" customHeight="1" x14ac:dyDescent="0.15">
      <c r="A44" s="46" t="s">
        <v>15</v>
      </c>
      <c r="B44" s="210">
        <f>C44+Q44+R44+S44+Y44+AE44+AJ44+AK44+AL44+AM44+AN44</f>
        <v>5682.0899999999956</v>
      </c>
      <c r="C44" s="316">
        <f t="shared" ref="C44:C61" si="24">SUM(D44:P44)</f>
        <v>2956.0199999999991</v>
      </c>
      <c r="D44" s="210">
        <f>D46+D80</f>
        <v>0</v>
      </c>
      <c r="E44" s="210">
        <f t="shared" ref="E44:U45" si="25">E46+E80</f>
        <v>113.03</v>
      </c>
      <c r="F44" s="210">
        <f t="shared" si="25"/>
        <v>0</v>
      </c>
      <c r="G44" s="210">
        <f t="shared" si="25"/>
        <v>0</v>
      </c>
      <c r="H44" s="210">
        <f t="shared" si="25"/>
        <v>0</v>
      </c>
      <c r="I44" s="210">
        <f t="shared" si="25"/>
        <v>0</v>
      </c>
      <c r="J44" s="210">
        <f t="shared" si="25"/>
        <v>0.22</v>
      </c>
      <c r="K44" s="210">
        <f t="shared" si="25"/>
        <v>5.48</v>
      </c>
      <c r="L44" s="210">
        <f t="shared" si="25"/>
        <v>0</v>
      </c>
      <c r="M44" s="210">
        <f t="shared" si="25"/>
        <v>0</v>
      </c>
      <c r="N44" s="210">
        <f t="shared" si="25"/>
        <v>1.17</v>
      </c>
      <c r="O44" s="210">
        <f t="shared" si="25"/>
        <v>2821.9299999999989</v>
      </c>
      <c r="P44" s="210">
        <f t="shared" si="25"/>
        <v>14.190000000000001</v>
      </c>
      <c r="Q44" s="210">
        <f t="shared" si="25"/>
        <v>0</v>
      </c>
      <c r="R44" s="210">
        <f t="shared" si="25"/>
        <v>124.69999999999999</v>
      </c>
      <c r="S44" s="212">
        <f>SUM(T44:X44)</f>
        <v>1928.1399999999967</v>
      </c>
      <c r="T44" s="210">
        <f t="shared" si="25"/>
        <v>0</v>
      </c>
      <c r="U44" s="210">
        <f t="shared" si="25"/>
        <v>50.5</v>
      </c>
      <c r="V44" s="210">
        <f t="shared" ref="V44:AK45" si="26">V46+V80</f>
        <v>4.7800000000000011</v>
      </c>
      <c r="W44" s="210">
        <f t="shared" si="26"/>
        <v>1872.8599999999967</v>
      </c>
      <c r="X44" s="210">
        <f t="shared" si="26"/>
        <v>0</v>
      </c>
      <c r="Y44" s="210">
        <f>SUM(Z44:AD44)</f>
        <v>0</v>
      </c>
      <c r="Z44" s="210">
        <f t="shared" si="26"/>
        <v>0</v>
      </c>
      <c r="AA44" s="210">
        <f t="shared" si="26"/>
        <v>0</v>
      </c>
      <c r="AB44" s="210">
        <f t="shared" si="26"/>
        <v>0</v>
      </c>
      <c r="AC44" s="210">
        <f t="shared" si="26"/>
        <v>0</v>
      </c>
      <c r="AD44" s="210">
        <f t="shared" si="26"/>
        <v>0</v>
      </c>
      <c r="AE44" s="316">
        <f>SUM(AF44:AI44)</f>
        <v>581.70999999999992</v>
      </c>
      <c r="AF44" s="210">
        <f t="shared" si="26"/>
        <v>15.25</v>
      </c>
      <c r="AG44" s="210">
        <f t="shared" si="26"/>
        <v>46.430000000000007</v>
      </c>
      <c r="AH44" s="210">
        <f t="shared" si="26"/>
        <v>518.35</v>
      </c>
      <c r="AI44" s="210">
        <f t="shared" si="26"/>
        <v>1.68</v>
      </c>
      <c r="AJ44" s="210">
        <f t="shared" si="26"/>
        <v>0</v>
      </c>
      <c r="AK44" s="210">
        <f t="shared" si="26"/>
        <v>0</v>
      </c>
      <c r="AL44" s="210">
        <f t="shared" ref="AL44:AN45" si="27">AL46+AL80</f>
        <v>85.460000000000022</v>
      </c>
      <c r="AM44" s="210">
        <f t="shared" si="27"/>
        <v>6.0600000000000014</v>
      </c>
      <c r="AN44" s="213">
        <f t="shared" si="27"/>
        <v>0</v>
      </c>
    </row>
    <row r="45" spans="1:40" ht="15" customHeight="1" x14ac:dyDescent="0.15">
      <c r="A45" s="272"/>
      <c r="B45" s="214">
        <f t="shared" ref="B45:B61" si="28">C45+Q45+R45+S45+Y45+AE45+AJ45+AK45+AL45+AM45+AN45</f>
        <v>25154.15</v>
      </c>
      <c r="C45" s="317">
        <f>SUM(D45:P45)</f>
        <v>23298.580000000005</v>
      </c>
      <c r="D45" s="214">
        <f>D47+D81</f>
        <v>16189.79000000001</v>
      </c>
      <c r="E45" s="214">
        <f t="shared" si="25"/>
        <v>4783.2199999999984</v>
      </c>
      <c r="F45" s="214">
        <f t="shared" si="25"/>
        <v>62.139999999999993</v>
      </c>
      <c r="G45" s="214">
        <f t="shared" si="25"/>
        <v>1391.1499999999992</v>
      </c>
      <c r="H45" s="214">
        <f t="shared" si="25"/>
        <v>180.32999999999987</v>
      </c>
      <c r="I45" s="214">
        <f t="shared" si="25"/>
        <v>5.24</v>
      </c>
      <c r="J45" s="214">
        <f t="shared" si="25"/>
        <v>625.25</v>
      </c>
      <c r="K45" s="214">
        <f t="shared" si="25"/>
        <v>0</v>
      </c>
      <c r="L45" s="214">
        <f t="shared" si="25"/>
        <v>0.55000000000000004</v>
      </c>
      <c r="M45" s="214">
        <f t="shared" si="25"/>
        <v>9.66</v>
      </c>
      <c r="N45" s="214">
        <f t="shared" si="25"/>
        <v>0</v>
      </c>
      <c r="O45" s="214">
        <f t="shared" si="25"/>
        <v>46.78</v>
      </c>
      <c r="P45" s="214">
        <f t="shared" si="25"/>
        <v>4.47</v>
      </c>
      <c r="Q45" s="215">
        <f t="shared" si="25"/>
        <v>0</v>
      </c>
      <c r="R45" s="215">
        <f t="shared" si="25"/>
        <v>125.86999999999999</v>
      </c>
      <c r="S45" s="216">
        <f t="shared" ref="S45:S61" si="29">SUM(T45:X45)</f>
        <v>1148.17</v>
      </c>
      <c r="T45" s="214">
        <f t="shared" si="25"/>
        <v>0</v>
      </c>
      <c r="U45" s="214">
        <f t="shared" si="25"/>
        <v>6.37</v>
      </c>
      <c r="V45" s="214">
        <f t="shared" si="26"/>
        <v>218.70999999999998</v>
      </c>
      <c r="W45" s="214">
        <f t="shared" si="26"/>
        <v>921.74000000000012</v>
      </c>
      <c r="X45" s="214">
        <f t="shared" si="26"/>
        <v>1.35</v>
      </c>
      <c r="Y45" s="214">
        <f t="shared" ref="Y45:Y61" si="30">SUM(Z45:AD45)</f>
        <v>0</v>
      </c>
      <c r="Z45" s="214">
        <f t="shared" si="26"/>
        <v>0</v>
      </c>
      <c r="AA45" s="214">
        <f t="shared" si="26"/>
        <v>0</v>
      </c>
      <c r="AB45" s="214">
        <f t="shared" si="26"/>
        <v>0</v>
      </c>
      <c r="AC45" s="214">
        <f t="shared" si="26"/>
        <v>0</v>
      </c>
      <c r="AD45" s="214">
        <f t="shared" si="26"/>
        <v>0</v>
      </c>
      <c r="AE45" s="317">
        <f t="shared" ref="AE45:AE61" si="31">SUM(AF45:AI45)</f>
        <v>339.89000000000016</v>
      </c>
      <c r="AF45" s="214">
        <f t="shared" si="26"/>
        <v>0</v>
      </c>
      <c r="AG45" s="214">
        <f>AG47+AG81</f>
        <v>8.5</v>
      </c>
      <c r="AH45" s="214">
        <f t="shared" si="26"/>
        <v>322.31000000000017</v>
      </c>
      <c r="AI45" s="214">
        <f t="shared" si="26"/>
        <v>9.0800000000000018</v>
      </c>
      <c r="AJ45" s="214">
        <f t="shared" si="26"/>
        <v>0</v>
      </c>
      <c r="AK45" s="214">
        <f t="shared" si="26"/>
        <v>0</v>
      </c>
      <c r="AL45" s="214">
        <f t="shared" si="27"/>
        <v>234.41999999999996</v>
      </c>
      <c r="AM45" s="214">
        <f t="shared" si="27"/>
        <v>7.2200000000000006</v>
      </c>
      <c r="AN45" s="217">
        <f t="shared" si="27"/>
        <v>0</v>
      </c>
    </row>
    <row r="46" spans="1:40" ht="15" customHeight="1" x14ac:dyDescent="0.15">
      <c r="A46" s="46" t="s">
        <v>494</v>
      </c>
      <c r="B46" s="210">
        <f t="shared" si="28"/>
        <v>3441.5599999999963</v>
      </c>
      <c r="C46" s="316">
        <f t="shared" si="24"/>
        <v>920.92</v>
      </c>
      <c r="D46" s="210">
        <f>SUM(D48,D50,D52,D54,D56,D58,D60)</f>
        <v>0</v>
      </c>
      <c r="E46" s="210">
        <f t="shared" ref="E46:R46" si="32">SUM(E48,E50,E52,E54,E56,E58,E60)</f>
        <v>48.659999999999989</v>
      </c>
      <c r="F46" s="210">
        <f t="shared" si="32"/>
        <v>0</v>
      </c>
      <c r="G46" s="210">
        <f t="shared" si="32"/>
        <v>0</v>
      </c>
      <c r="H46" s="210">
        <f t="shared" si="32"/>
        <v>0</v>
      </c>
      <c r="I46" s="210">
        <f t="shared" si="32"/>
        <v>0</v>
      </c>
      <c r="J46" s="210">
        <f t="shared" si="32"/>
        <v>0.22</v>
      </c>
      <c r="K46" s="210">
        <f>SUM(K48,K50,K52,K54,K56,K58,K60)</f>
        <v>5.48</v>
      </c>
      <c r="L46" s="210">
        <f t="shared" si="32"/>
        <v>0</v>
      </c>
      <c r="M46" s="210">
        <f t="shared" si="32"/>
        <v>0</v>
      </c>
      <c r="N46" s="210">
        <f t="shared" si="32"/>
        <v>0</v>
      </c>
      <c r="O46" s="210">
        <f t="shared" si="32"/>
        <v>852.36999999999989</v>
      </c>
      <c r="P46" s="210">
        <f>SUM(P48,P50,P52,P54,P56,P58,P60)</f>
        <v>14.190000000000001</v>
      </c>
      <c r="Q46" s="210">
        <f t="shared" si="32"/>
        <v>0</v>
      </c>
      <c r="R46" s="210">
        <f t="shared" si="32"/>
        <v>27.95999999999999</v>
      </c>
      <c r="S46" s="212">
        <f>SUM(T46:X46)</f>
        <v>1860.7099999999966</v>
      </c>
      <c r="T46" s="210">
        <f>SUM(T48,T50,T52,T54,T56,T58,T60)</f>
        <v>0</v>
      </c>
      <c r="U46" s="210">
        <f t="shared" ref="U46:AI47" si="33">SUM(U48,U50,U52,U54,U56,U58,U60)</f>
        <v>50.5</v>
      </c>
      <c r="V46" s="210">
        <f t="shared" si="33"/>
        <v>0</v>
      </c>
      <c r="W46" s="210">
        <f t="shared" si="33"/>
        <v>1810.2099999999966</v>
      </c>
      <c r="X46" s="210">
        <f t="shared" si="33"/>
        <v>0</v>
      </c>
      <c r="Y46" s="210">
        <f t="shared" si="30"/>
        <v>0</v>
      </c>
      <c r="Z46" s="210">
        <f t="shared" si="33"/>
        <v>0</v>
      </c>
      <c r="AA46" s="210">
        <f t="shared" si="33"/>
        <v>0</v>
      </c>
      <c r="AB46" s="210">
        <f t="shared" si="33"/>
        <v>0</v>
      </c>
      <c r="AC46" s="210">
        <f t="shared" si="33"/>
        <v>0</v>
      </c>
      <c r="AD46" s="210">
        <f t="shared" si="33"/>
        <v>0</v>
      </c>
      <c r="AE46" s="316">
        <f t="shared" si="31"/>
        <v>581.70999999999992</v>
      </c>
      <c r="AF46" s="210">
        <f t="shared" si="33"/>
        <v>15.25</v>
      </c>
      <c r="AG46" s="210">
        <f t="shared" si="33"/>
        <v>46.430000000000007</v>
      </c>
      <c r="AH46" s="210">
        <f t="shared" si="33"/>
        <v>518.35</v>
      </c>
      <c r="AI46" s="210">
        <f t="shared" si="33"/>
        <v>1.68</v>
      </c>
      <c r="AJ46" s="210">
        <f t="shared" ref="AJ46:AN46" si="34">SUM(AJ48,AJ50,AJ52,AJ54,AJ56,AJ58,AJ60)</f>
        <v>0</v>
      </c>
      <c r="AK46" s="210">
        <f t="shared" si="34"/>
        <v>0</v>
      </c>
      <c r="AL46" s="210">
        <f t="shared" si="34"/>
        <v>44.2</v>
      </c>
      <c r="AM46" s="210">
        <f t="shared" si="34"/>
        <v>6.0600000000000014</v>
      </c>
      <c r="AN46" s="213">
        <f t="shared" si="34"/>
        <v>0</v>
      </c>
    </row>
    <row r="47" spans="1:40" ht="15" customHeight="1" x14ac:dyDescent="0.15">
      <c r="A47" s="272" t="s">
        <v>473</v>
      </c>
      <c r="B47" s="214">
        <f t="shared" si="28"/>
        <v>14009.659999999996</v>
      </c>
      <c r="C47" s="317">
        <f t="shared" si="24"/>
        <v>13141.169999999998</v>
      </c>
      <c r="D47" s="214">
        <f>SUM(D49,D51,D53,D55,D57,D59,D61)</f>
        <v>11070.6</v>
      </c>
      <c r="E47" s="214">
        <f t="shared" ref="E47:R47" si="35">SUM(E49,E51,E53,E55,E57,E59,E61)</f>
        <v>1564.3899999999999</v>
      </c>
      <c r="F47" s="214">
        <f t="shared" si="35"/>
        <v>53.559999999999995</v>
      </c>
      <c r="G47" s="214">
        <f t="shared" si="35"/>
        <v>34.779999999999994</v>
      </c>
      <c r="H47" s="214">
        <f t="shared" si="35"/>
        <v>0</v>
      </c>
      <c r="I47" s="214">
        <f t="shared" si="35"/>
        <v>0</v>
      </c>
      <c r="J47" s="214">
        <f>SUM(J49,J51,J53,J55,J57,J59,J61)</f>
        <v>370.35</v>
      </c>
      <c r="K47" s="214">
        <f t="shared" si="35"/>
        <v>0</v>
      </c>
      <c r="L47" s="214">
        <f t="shared" si="35"/>
        <v>0</v>
      </c>
      <c r="M47" s="214">
        <f t="shared" si="35"/>
        <v>4.4600000000000009</v>
      </c>
      <c r="N47" s="214">
        <f t="shared" si="35"/>
        <v>0</v>
      </c>
      <c r="O47" s="214">
        <f t="shared" si="35"/>
        <v>38.56</v>
      </c>
      <c r="P47" s="214">
        <f t="shared" si="35"/>
        <v>4.47</v>
      </c>
      <c r="Q47" s="214">
        <f t="shared" si="35"/>
        <v>0</v>
      </c>
      <c r="R47" s="214">
        <f t="shared" si="35"/>
        <v>59.39</v>
      </c>
      <c r="S47" s="216">
        <f t="shared" si="29"/>
        <v>236.99</v>
      </c>
      <c r="T47" s="214">
        <f>SUM(T49,T51,T53,T55,T57,T59,T61)</f>
        <v>0</v>
      </c>
      <c r="U47" s="214">
        <f t="shared" si="33"/>
        <v>6.37</v>
      </c>
      <c r="V47" s="214">
        <f t="shared" si="33"/>
        <v>35.44</v>
      </c>
      <c r="W47" s="214">
        <f t="shared" si="33"/>
        <v>193.83</v>
      </c>
      <c r="X47" s="214">
        <f t="shared" si="33"/>
        <v>1.35</v>
      </c>
      <c r="Y47" s="214">
        <f t="shared" si="30"/>
        <v>0</v>
      </c>
      <c r="Z47" s="214">
        <f t="shared" si="33"/>
        <v>0</v>
      </c>
      <c r="AA47" s="214">
        <f t="shared" si="33"/>
        <v>0</v>
      </c>
      <c r="AB47" s="214">
        <f t="shared" si="33"/>
        <v>0</v>
      </c>
      <c r="AC47" s="214">
        <f t="shared" si="33"/>
        <v>0</v>
      </c>
      <c r="AD47" s="214">
        <f t="shared" si="33"/>
        <v>0</v>
      </c>
      <c r="AE47" s="317">
        <f t="shared" si="31"/>
        <v>339.89000000000016</v>
      </c>
      <c r="AF47" s="214">
        <f t="shared" si="33"/>
        <v>0</v>
      </c>
      <c r="AG47" s="214">
        <f t="shared" si="33"/>
        <v>8.5</v>
      </c>
      <c r="AH47" s="214">
        <f t="shared" si="33"/>
        <v>322.31000000000017</v>
      </c>
      <c r="AI47" s="214">
        <f t="shared" si="33"/>
        <v>9.0800000000000018</v>
      </c>
      <c r="AJ47" s="214">
        <f t="shared" ref="AJ47:AN47" si="36">SUM(AJ49,AJ51,AJ53,AJ55,AJ57,AJ59,AJ61)</f>
        <v>0</v>
      </c>
      <c r="AK47" s="214">
        <f t="shared" si="36"/>
        <v>0</v>
      </c>
      <c r="AL47" s="214">
        <f t="shared" si="36"/>
        <v>225.55999999999995</v>
      </c>
      <c r="AM47" s="214">
        <f t="shared" si="36"/>
        <v>6.66</v>
      </c>
      <c r="AN47" s="217">
        <f t="shared" si="36"/>
        <v>0</v>
      </c>
    </row>
    <row r="48" spans="1:40" ht="15" customHeight="1" x14ac:dyDescent="0.15">
      <c r="A48" s="46" t="s">
        <v>197</v>
      </c>
      <c r="B48" s="210">
        <f t="shared" si="28"/>
        <v>126.32</v>
      </c>
      <c r="C48" s="316">
        <f t="shared" si="24"/>
        <v>82.11999999999999</v>
      </c>
      <c r="D48" s="210">
        <v>0</v>
      </c>
      <c r="E48" s="210">
        <v>0</v>
      </c>
      <c r="F48" s="210">
        <v>0</v>
      </c>
      <c r="G48" s="210">
        <v>0</v>
      </c>
      <c r="H48" s="210">
        <v>0</v>
      </c>
      <c r="I48" s="210">
        <v>0</v>
      </c>
      <c r="J48" s="210">
        <v>0</v>
      </c>
      <c r="K48" s="210">
        <v>0</v>
      </c>
      <c r="L48" s="210">
        <v>0</v>
      </c>
      <c r="M48" s="210">
        <v>0</v>
      </c>
      <c r="N48" s="210">
        <v>0</v>
      </c>
      <c r="O48" s="210">
        <v>82.11999999999999</v>
      </c>
      <c r="P48" s="210">
        <v>0</v>
      </c>
      <c r="Q48" s="211">
        <v>0</v>
      </c>
      <c r="R48" s="211">
        <v>0</v>
      </c>
      <c r="S48" s="212">
        <f t="shared" si="29"/>
        <v>0</v>
      </c>
      <c r="T48" s="210">
        <v>0</v>
      </c>
      <c r="U48" s="210">
        <v>0</v>
      </c>
      <c r="V48" s="210">
        <v>0</v>
      </c>
      <c r="W48" s="210">
        <v>0</v>
      </c>
      <c r="X48" s="210">
        <v>0</v>
      </c>
      <c r="Y48" s="210">
        <f t="shared" si="30"/>
        <v>0</v>
      </c>
      <c r="Z48" s="210">
        <v>0</v>
      </c>
      <c r="AA48" s="210">
        <v>0</v>
      </c>
      <c r="AB48" s="210">
        <v>0</v>
      </c>
      <c r="AC48" s="210">
        <v>0</v>
      </c>
      <c r="AD48" s="210">
        <v>0</v>
      </c>
      <c r="AE48" s="316">
        <f t="shared" si="31"/>
        <v>0</v>
      </c>
      <c r="AF48" s="210">
        <v>0</v>
      </c>
      <c r="AG48" s="210">
        <v>0</v>
      </c>
      <c r="AH48" s="210">
        <v>0</v>
      </c>
      <c r="AI48" s="210">
        <v>0</v>
      </c>
      <c r="AJ48" s="210">
        <v>0</v>
      </c>
      <c r="AK48" s="210">
        <v>0</v>
      </c>
      <c r="AL48" s="210">
        <v>44.2</v>
      </c>
      <c r="AM48" s="210">
        <v>0</v>
      </c>
      <c r="AN48" s="213">
        <v>0</v>
      </c>
    </row>
    <row r="49" spans="1:40" ht="15" customHeight="1" x14ac:dyDescent="0.15">
      <c r="A49" s="272"/>
      <c r="B49" s="214">
        <f t="shared" si="28"/>
        <v>1113.4699999999998</v>
      </c>
      <c r="C49" s="317">
        <f t="shared" si="24"/>
        <v>838.19999999999993</v>
      </c>
      <c r="D49" s="214">
        <v>643.32999999999993</v>
      </c>
      <c r="E49" s="214">
        <v>159.88000000000002</v>
      </c>
      <c r="F49" s="214">
        <v>0.21</v>
      </c>
      <c r="G49" s="214">
        <v>34.779999999999994</v>
      </c>
      <c r="H49" s="214">
        <v>0</v>
      </c>
      <c r="I49" s="214">
        <v>0</v>
      </c>
      <c r="J49" s="214">
        <v>0</v>
      </c>
      <c r="K49" s="214">
        <v>0</v>
      </c>
      <c r="L49" s="214">
        <v>0</v>
      </c>
      <c r="M49" s="214">
        <v>0</v>
      </c>
      <c r="N49" s="214">
        <v>0</v>
      </c>
      <c r="O49" s="214">
        <v>0</v>
      </c>
      <c r="P49" s="214">
        <v>0</v>
      </c>
      <c r="Q49" s="215">
        <v>0</v>
      </c>
      <c r="R49" s="215">
        <v>2.82</v>
      </c>
      <c r="S49" s="216">
        <f t="shared" si="29"/>
        <v>46.889999999999993</v>
      </c>
      <c r="T49" s="214">
        <v>0</v>
      </c>
      <c r="U49" s="214">
        <v>6.37</v>
      </c>
      <c r="V49" s="214">
        <v>35.44</v>
      </c>
      <c r="W49" s="214">
        <v>3.7300000000000004</v>
      </c>
      <c r="X49" s="214">
        <v>1.35</v>
      </c>
      <c r="Y49" s="214">
        <f t="shared" si="30"/>
        <v>0</v>
      </c>
      <c r="Z49" s="214">
        <v>0</v>
      </c>
      <c r="AA49" s="214">
        <v>0</v>
      </c>
      <c r="AB49" s="214">
        <v>0</v>
      </c>
      <c r="AC49" s="214">
        <v>0</v>
      </c>
      <c r="AD49" s="214">
        <v>0</v>
      </c>
      <c r="AE49" s="317">
        <f t="shared" si="31"/>
        <v>0</v>
      </c>
      <c r="AF49" s="214">
        <v>0</v>
      </c>
      <c r="AG49" s="214">
        <v>0</v>
      </c>
      <c r="AH49" s="214">
        <v>0</v>
      </c>
      <c r="AI49" s="214">
        <v>0</v>
      </c>
      <c r="AJ49" s="214">
        <v>0</v>
      </c>
      <c r="AK49" s="214">
        <v>0</v>
      </c>
      <c r="AL49" s="214">
        <v>225.55999999999995</v>
      </c>
      <c r="AM49" s="214">
        <v>0</v>
      </c>
      <c r="AN49" s="217">
        <v>0</v>
      </c>
    </row>
    <row r="50" spans="1:40" ht="15" customHeight="1" x14ac:dyDescent="0.15">
      <c r="A50" s="46" t="s">
        <v>204</v>
      </c>
      <c r="B50" s="210">
        <f t="shared" si="28"/>
        <v>356.10000000000008</v>
      </c>
      <c r="C50" s="316">
        <f t="shared" si="24"/>
        <v>72.38</v>
      </c>
      <c r="D50" s="210">
        <v>0</v>
      </c>
      <c r="E50" s="210">
        <v>0</v>
      </c>
      <c r="F50" s="210">
        <v>0</v>
      </c>
      <c r="G50" s="210">
        <v>0</v>
      </c>
      <c r="H50" s="210">
        <v>0</v>
      </c>
      <c r="I50" s="210">
        <v>0</v>
      </c>
      <c r="J50" s="210">
        <v>0.22</v>
      </c>
      <c r="K50" s="210">
        <v>0</v>
      </c>
      <c r="L50" s="210">
        <v>0</v>
      </c>
      <c r="M50" s="210">
        <v>0</v>
      </c>
      <c r="N50" s="210">
        <v>0</v>
      </c>
      <c r="O50" s="210">
        <v>57.97</v>
      </c>
      <c r="P50" s="210">
        <v>14.190000000000001</v>
      </c>
      <c r="Q50" s="211">
        <v>0</v>
      </c>
      <c r="R50" s="211">
        <v>0</v>
      </c>
      <c r="S50" s="212">
        <f t="shared" si="29"/>
        <v>0</v>
      </c>
      <c r="T50" s="210">
        <v>0</v>
      </c>
      <c r="U50" s="210">
        <v>0</v>
      </c>
      <c r="V50" s="210">
        <v>0</v>
      </c>
      <c r="W50" s="210">
        <v>0</v>
      </c>
      <c r="X50" s="210">
        <v>0</v>
      </c>
      <c r="Y50" s="210">
        <f t="shared" si="30"/>
        <v>0</v>
      </c>
      <c r="Z50" s="210">
        <v>0</v>
      </c>
      <c r="AA50" s="210">
        <v>0</v>
      </c>
      <c r="AB50" s="210">
        <v>0</v>
      </c>
      <c r="AC50" s="210">
        <v>0</v>
      </c>
      <c r="AD50" s="210">
        <v>0</v>
      </c>
      <c r="AE50" s="316">
        <f t="shared" si="31"/>
        <v>283.72000000000008</v>
      </c>
      <c r="AF50" s="210">
        <v>9.4499999999999993</v>
      </c>
      <c r="AG50" s="210">
        <v>46.430000000000007</v>
      </c>
      <c r="AH50" s="210">
        <v>227.84000000000009</v>
      </c>
      <c r="AI50" s="210">
        <v>0</v>
      </c>
      <c r="AJ50" s="210">
        <v>0</v>
      </c>
      <c r="AK50" s="210">
        <v>0</v>
      </c>
      <c r="AL50" s="210">
        <v>0</v>
      </c>
      <c r="AM50" s="210">
        <v>0</v>
      </c>
      <c r="AN50" s="213">
        <v>0</v>
      </c>
    </row>
    <row r="51" spans="1:40" ht="15" customHeight="1" x14ac:dyDescent="0.15">
      <c r="A51" s="272"/>
      <c r="B51" s="214">
        <f>C51+Q51+R51+S51+Y51+AE51+AJ51+AK51+AL51+AM51+AN51</f>
        <v>1982.1199999999981</v>
      </c>
      <c r="C51" s="317">
        <f t="shared" si="24"/>
        <v>1864.8599999999981</v>
      </c>
      <c r="D51" s="214">
        <v>1298.3099999999979</v>
      </c>
      <c r="E51" s="214">
        <v>436.71</v>
      </c>
      <c r="F51" s="214">
        <v>8.39</v>
      </c>
      <c r="G51" s="214">
        <v>0</v>
      </c>
      <c r="H51" s="214">
        <v>0</v>
      </c>
      <c r="I51" s="214">
        <v>0</v>
      </c>
      <c r="J51" s="214">
        <v>110.3</v>
      </c>
      <c r="K51" s="214">
        <v>0</v>
      </c>
      <c r="L51" s="214">
        <v>0</v>
      </c>
      <c r="M51" s="214">
        <v>0</v>
      </c>
      <c r="N51" s="214">
        <v>0</v>
      </c>
      <c r="O51" s="214">
        <v>6.68</v>
      </c>
      <c r="P51" s="214">
        <v>4.47</v>
      </c>
      <c r="Q51" s="215">
        <v>0</v>
      </c>
      <c r="R51" s="215">
        <v>5.5000000000000009</v>
      </c>
      <c r="S51" s="216">
        <f t="shared" si="29"/>
        <v>0</v>
      </c>
      <c r="T51" s="214">
        <v>0</v>
      </c>
      <c r="U51" s="214">
        <v>0</v>
      </c>
      <c r="V51" s="214">
        <v>0</v>
      </c>
      <c r="W51" s="214">
        <v>0</v>
      </c>
      <c r="X51" s="214">
        <v>0</v>
      </c>
      <c r="Y51" s="214">
        <f t="shared" si="30"/>
        <v>0</v>
      </c>
      <c r="Z51" s="214">
        <v>0</v>
      </c>
      <c r="AA51" s="214">
        <v>0</v>
      </c>
      <c r="AB51" s="214">
        <v>0</v>
      </c>
      <c r="AC51" s="214">
        <v>0</v>
      </c>
      <c r="AD51" s="214">
        <v>0</v>
      </c>
      <c r="AE51" s="317">
        <f t="shared" si="31"/>
        <v>110.95000000000003</v>
      </c>
      <c r="AF51" s="214">
        <v>0</v>
      </c>
      <c r="AG51" s="214">
        <v>5.580000000000001</v>
      </c>
      <c r="AH51" s="214">
        <v>104.18000000000004</v>
      </c>
      <c r="AI51" s="214">
        <v>1.19</v>
      </c>
      <c r="AJ51" s="214">
        <v>0</v>
      </c>
      <c r="AK51" s="214">
        <v>0</v>
      </c>
      <c r="AL51" s="214">
        <v>0</v>
      </c>
      <c r="AM51" s="214">
        <v>0.81</v>
      </c>
      <c r="AN51" s="217">
        <v>0</v>
      </c>
    </row>
    <row r="52" spans="1:40" ht="15" customHeight="1" x14ac:dyDescent="0.15">
      <c r="A52" s="46" t="s">
        <v>198</v>
      </c>
      <c r="B52" s="210">
        <f t="shared" si="28"/>
        <v>21.669999999999998</v>
      </c>
      <c r="C52" s="316">
        <f t="shared" si="24"/>
        <v>21.669999999999998</v>
      </c>
      <c r="D52" s="210">
        <v>0</v>
      </c>
      <c r="E52" s="210">
        <v>0</v>
      </c>
      <c r="F52" s="210">
        <v>0</v>
      </c>
      <c r="G52" s="210">
        <v>0</v>
      </c>
      <c r="H52" s="210">
        <v>0</v>
      </c>
      <c r="I52" s="210">
        <v>0</v>
      </c>
      <c r="J52" s="210">
        <v>0</v>
      </c>
      <c r="K52" s="210">
        <v>0</v>
      </c>
      <c r="L52" s="210">
        <v>0</v>
      </c>
      <c r="M52" s="210">
        <v>0</v>
      </c>
      <c r="N52" s="210">
        <v>0</v>
      </c>
      <c r="O52" s="210">
        <v>21.669999999999998</v>
      </c>
      <c r="P52" s="210">
        <v>0</v>
      </c>
      <c r="Q52" s="211">
        <v>0</v>
      </c>
      <c r="R52" s="211">
        <v>0</v>
      </c>
      <c r="S52" s="212">
        <f t="shared" si="29"/>
        <v>0</v>
      </c>
      <c r="T52" s="210">
        <v>0</v>
      </c>
      <c r="U52" s="210">
        <v>0</v>
      </c>
      <c r="V52" s="210">
        <v>0</v>
      </c>
      <c r="W52" s="210">
        <v>0</v>
      </c>
      <c r="X52" s="210">
        <v>0</v>
      </c>
      <c r="Y52" s="210">
        <f t="shared" si="30"/>
        <v>0</v>
      </c>
      <c r="Z52" s="210">
        <v>0</v>
      </c>
      <c r="AA52" s="210">
        <v>0</v>
      </c>
      <c r="AB52" s="210">
        <v>0</v>
      </c>
      <c r="AC52" s="210">
        <v>0</v>
      </c>
      <c r="AD52" s="210">
        <v>0</v>
      </c>
      <c r="AE52" s="316">
        <f t="shared" si="31"/>
        <v>0</v>
      </c>
      <c r="AF52" s="210">
        <v>0</v>
      </c>
      <c r="AG52" s="210">
        <v>0</v>
      </c>
      <c r="AH52" s="210">
        <v>0</v>
      </c>
      <c r="AI52" s="210">
        <v>0</v>
      </c>
      <c r="AJ52" s="210">
        <v>0</v>
      </c>
      <c r="AK52" s="210">
        <v>0</v>
      </c>
      <c r="AL52" s="210">
        <v>0</v>
      </c>
      <c r="AM52" s="210">
        <v>0</v>
      </c>
      <c r="AN52" s="213">
        <v>0</v>
      </c>
    </row>
    <row r="53" spans="1:40" ht="15" customHeight="1" x14ac:dyDescent="0.15">
      <c r="A53" s="272"/>
      <c r="B53" s="214">
        <f t="shared" si="28"/>
        <v>833.23999999999967</v>
      </c>
      <c r="C53" s="317">
        <f t="shared" si="24"/>
        <v>830.6899999999996</v>
      </c>
      <c r="D53" s="214">
        <v>687.59999999999968</v>
      </c>
      <c r="E53" s="214">
        <v>112.59999999999997</v>
      </c>
      <c r="F53" s="214">
        <v>8.82</v>
      </c>
      <c r="G53" s="214">
        <v>0</v>
      </c>
      <c r="H53" s="214">
        <v>0</v>
      </c>
      <c r="I53" s="214">
        <v>0</v>
      </c>
      <c r="J53" s="214">
        <v>21.669999999999998</v>
      </c>
      <c r="K53" s="214">
        <v>0</v>
      </c>
      <c r="L53" s="214">
        <v>0</v>
      </c>
      <c r="M53" s="214">
        <v>0</v>
      </c>
      <c r="N53" s="214">
        <v>0</v>
      </c>
      <c r="O53" s="214">
        <v>0</v>
      </c>
      <c r="P53" s="214">
        <v>0</v>
      </c>
      <c r="Q53" s="215">
        <v>0</v>
      </c>
      <c r="R53" s="215">
        <v>2.2100000000000004</v>
      </c>
      <c r="S53" s="216">
        <f t="shared" si="29"/>
        <v>0</v>
      </c>
      <c r="T53" s="214">
        <v>0</v>
      </c>
      <c r="U53" s="214">
        <v>0</v>
      </c>
      <c r="V53" s="214">
        <v>0</v>
      </c>
      <c r="W53" s="214">
        <v>0</v>
      </c>
      <c r="X53" s="214">
        <v>0</v>
      </c>
      <c r="Y53" s="214">
        <f t="shared" si="30"/>
        <v>0</v>
      </c>
      <c r="Z53" s="214">
        <v>0</v>
      </c>
      <c r="AA53" s="214">
        <v>0</v>
      </c>
      <c r="AB53" s="214">
        <v>0</v>
      </c>
      <c r="AC53" s="214">
        <v>0</v>
      </c>
      <c r="AD53" s="214">
        <v>0</v>
      </c>
      <c r="AE53" s="317">
        <f t="shared" si="31"/>
        <v>0</v>
      </c>
      <c r="AF53" s="214">
        <v>0</v>
      </c>
      <c r="AG53" s="214">
        <v>0</v>
      </c>
      <c r="AH53" s="214">
        <v>0</v>
      </c>
      <c r="AI53" s="214">
        <v>0</v>
      </c>
      <c r="AJ53" s="214">
        <v>0</v>
      </c>
      <c r="AK53" s="214">
        <v>0</v>
      </c>
      <c r="AL53" s="214">
        <v>0</v>
      </c>
      <c r="AM53" s="214">
        <v>0.33999999999999997</v>
      </c>
      <c r="AN53" s="217">
        <v>0</v>
      </c>
    </row>
    <row r="54" spans="1:40" ht="15" customHeight="1" x14ac:dyDescent="0.15">
      <c r="A54" s="46" t="s">
        <v>199</v>
      </c>
      <c r="B54" s="210">
        <f t="shared" si="28"/>
        <v>417.17999999999984</v>
      </c>
      <c r="C54" s="316">
        <f t="shared" si="24"/>
        <v>417.17999999999984</v>
      </c>
      <c r="D54" s="210">
        <v>0</v>
      </c>
      <c r="E54" s="210">
        <v>48.659999999999989</v>
      </c>
      <c r="F54" s="210">
        <v>0</v>
      </c>
      <c r="G54" s="210">
        <v>0</v>
      </c>
      <c r="H54" s="210">
        <v>0</v>
      </c>
      <c r="I54" s="210">
        <v>0</v>
      </c>
      <c r="J54" s="210">
        <v>0</v>
      </c>
      <c r="K54" s="210">
        <v>0</v>
      </c>
      <c r="L54" s="210">
        <v>0</v>
      </c>
      <c r="M54" s="210">
        <v>0</v>
      </c>
      <c r="N54" s="210">
        <v>0</v>
      </c>
      <c r="O54" s="210">
        <v>368.51999999999987</v>
      </c>
      <c r="P54" s="210">
        <v>0</v>
      </c>
      <c r="Q54" s="211">
        <v>0</v>
      </c>
      <c r="R54" s="211">
        <v>0</v>
      </c>
      <c r="S54" s="212">
        <f t="shared" si="29"/>
        <v>0</v>
      </c>
      <c r="T54" s="210">
        <v>0</v>
      </c>
      <c r="U54" s="210">
        <v>0</v>
      </c>
      <c r="V54" s="210">
        <v>0</v>
      </c>
      <c r="W54" s="210">
        <v>0</v>
      </c>
      <c r="X54" s="210">
        <v>0</v>
      </c>
      <c r="Y54" s="210">
        <f t="shared" si="30"/>
        <v>0</v>
      </c>
      <c r="Z54" s="210">
        <v>0</v>
      </c>
      <c r="AA54" s="210">
        <v>0</v>
      </c>
      <c r="AB54" s="210">
        <v>0</v>
      </c>
      <c r="AC54" s="210">
        <v>0</v>
      </c>
      <c r="AD54" s="210">
        <v>0</v>
      </c>
      <c r="AE54" s="316">
        <f t="shared" si="31"/>
        <v>0</v>
      </c>
      <c r="AF54" s="210">
        <v>0</v>
      </c>
      <c r="AG54" s="210">
        <v>0</v>
      </c>
      <c r="AH54" s="210">
        <v>0</v>
      </c>
      <c r="AI54" s="210">
        <v>0</v>
      </c>
      <c r="AJ54" s="210">
        <v>0</v>
      </c>
      <c r="AK54" s="210">
        <v>0</v>
      </c>
      <c r="AL54" s="210">
        <v>0</v>
      </c>
      <c r="AM54" s="210">
        <v>0</v>
      </c>
      <c r="AN54" s="213">
        <v>0</v>
      </c>
    </row>
    <row r="55" spans="1:40" ht="15" customHeight="1" x14ac:dyDescent="0.15">
      <c r="A55" s="272"/>
      <c r="B55" s="214">
        <f t="shared" si="28"/>
        <v>2185.110000000001</v>
      </c>
      <c r="C55" s="317">
        <f t="shared" si="24"/>
        <v>2155.690000000001</v>
      </c>
      <c r="D55" s="214">
        <v>1911.6000000000008</v>
      </c>
      <c r="E55" s="214">
        <v>215.4800000000001</v>
      </c>
      <c r="F55" s="214">
        <v>9.08</v>
      </c>
      <c r="G55" s="214">
        <v>0</v>
      </c>
      <c r="H55" s="214">
        <v>0</v>
      </c>
      <c r="I55" s="214">
        <v>0</v>
      </c>
      <c r="J55" s="214">
        <v>0</v>
      </c>
      <c r="K55" s="214">
        <v>0</v>
      </c>
      <c r="L55" s="214">
        <v>0</v>
      </c>
      <c r="M55" s="214">
        <v>0</v>
      </c>
      <c r="N55" s="214">
        <v>0</v>
      </c>
      <c r="O55" s="214">
        <v>19.53</v>
      </c>
      <c r="P55" s="214">
        <v>0</v>
      </c>
      <c r="Q55" s="215">
        <v>0</v>
      </c>
      <c r="R55" s="215">
        <v>26.529999999999998</v>
      </c>
      <c r="S55" s="216">
        <f t="shared" si="29"/>
        <v>0</v>
      </c>
      <c r="T55" s="214">
        <v>0</v>
      </c>
      <c r="U55" s="214">
        <v>0</v>
      </c>
      <c r="V55" s="214">
        <v>0</v>
      </c>
      <c r="W55" s="214">
        <v>0</v>
      </c>
      <c r="X55" s="214">
        <v>0</v>
      </c>
      <c r="Y55" s="214">
        <f t="shared" si="30"/>
        <v>0</v>
      </c>
      <c r="Z55" s="214">
        <v>0</v>
      </c>
      <c r="AA55" s="214">
        <v>0</v>
      </c>
      <c r="AB55" s="214">
        <v>0</v>
      </c>
      <c r="AC55" s="214">
        <v>0</v>
      </c>
      <c r="AD55" s="214">
        <v>0</v>
      </c>
      <c r="AE55" s="317">
        <f t="shared" si="31"/>
        <v>0</v>
      </c>
      <c r="AF55" s="214">
        <v>0</v>
      </c>
      <c r="AG55" s="214">
        <v>0</v>
      </c>
      <c r="AH55" s="214">
        <v>0</v>
      </c>
      <c r="AI55" s="214">
        <v>0</v>
      </c>
      <c r="AJ55" s="214">
        <v>0</v>
      </c>
      <c r="AK55" s="214">
        <v>0</v>
      </c>
      <c r="AL55" s="214">
        <v>0</v>
      </c>
      <c r="AM55" s="214">
        <v>2.89</v>
      </c>
      <c r="AN55" s="217">
        <v>0</v>
      </c>
    </row>
    <row r="56" spans="1:40" ht="15" customHeight="1" x14ac:dyDescent="0.15">
      <c r="A56" s="46" t="s">
        <v>200</v>
      </c>
      <c r="B56" s="210">
        <f t="shared" si="28"/>
        <v>358.90999999999991</v>
      </c>
      <c r="C56" s="316">
        <f t="shared" si="24"/>
        <v>26.9</v>
      </c>
      <c r="D56" s="210">
        <v>0</v>
      </c>
      <c r="E56" s="210">
        <v>0</v>
      </c>
      <c r="F56" s="210">
        <v>0</v>
      </c>
      <c r="G56" s="210">
        <v>0</v>
      </c>
      <c r="H56" s="210">
        <v>0</v>
      </c>
      <c r="I56" s="210">
        <v>0</v>
      </c>
      <c r="J56" s="210">
        <v>0</v>
      </c>
      <c r="K56" s="210">
        <v>0</v>
      </c>
      <c r="L56" s="210">
        <v>0</v>
      </c>
      <c r="M56" s="210">
        <v>0</v>
      </c>
      <c r="N56" s="210">
        <v>0</v>
      </c>
      <c r="O56" s="210">
        <v>26.9</v>
      </c>
      <c r="P56" s="210">
        <v>0</v>
      </c>
      <c r="Q56" s="211">
        <v>0</v>
      </c>
      <c r="R56" s="211">
        <v>27.95999999999999</v>
      </c>
      <c r="S56" s="212">
        <f t="shared" si="29"/>
        <v>0</v>
      </c>
      <c r="T56" s="210">
        <v>0</v>
      </c>
      <c r="U56" s="210">
        <v>0</v>
      </c>
      <c r="V56" s="210">
        <v>0</v>
      </c>
      <c r="W56" s="210">
        <v>0</v>
      </c>
      <c r="X56" s="210">
        <v>0</v>
      </c>
      <c r="Y56" s="210">
        <f t="shared" si="30"/>
        <v>0</v>
      </c>
      <c r="Z56" s="210">
        <v>0</v>
      </c>
      <c r="AA56" s="210">
        <v>0</v>
      </c>
      <c r="AB56" s="210">
        <v>0</v>
      </c>
      <c r="AC56" s="210">
        <v>0</v>
      </c>
      <c r="AD56" s="210">
        <v>0</v>
      </c>
      <c r="AE56" s="316">
        <f t="shared" si="31"/>
        <v>297.98999999999995</v>
      </c>
      <c r="AF56" s="210">
        <v>5.8000000000000007</v>
      </c>
      <c r="AG56" s="210">
        <v>0</v>
      </c>
      <c r="AH56" s="210">
        <v>290.50999999999993</v>
      </c>
      <c r="AI56" s="210">
        <v>1.68</v>
      </c>
      <c r="AJ56" s="210">
        <v>0</v>
      </c>
      <c r="AK56" s="210">
        <v>0</v>
      </c>
      <c r="AL56" s="210">
        <v>0</v>
      </c>
      <c r="AM56" s="210">
        <v>6.0600000000000014</v>
      </c>
      <c r="AN56" s="213">
        <v>0</v>
      </c>
    </row>
    <row r="57" spans="1:40" ht="15" customHeight="1" x14ac:dyDescent="0.15">
      <c r="A57" s="272"/>
      <c r="B57" s="214">
        <f t="shared" si="28"/>
        <v>1918.5699999999977</v>
      </c>
      <c r="C57" s="317">
        <f t="shared" si="24"/>
        <v>1664.6799999999978</v>
      </c>
      <c r="D57" s="214">
        <v>963.17999999999802</v>
      </c>
      <c r="E57" s="214">
        <v>502.42999999999978</v>
      </c>
      <c r="F57" s="214">
        <v>22.409999999999993</v>
      </c>
      <c r="G57" s="214">
        <v>0</v>
      </c>
      <c r="H57" s="214">
        <v>0</v>
      </c>
      <c r="I57" s="214">
        <v>0</v>
      </c>
      <c r="J57" s="214">
        <v>164.31000000000003</v>
      </c>
      <c r="K57" s="214">
        <v>0</v>
      </c>
      <c r="L57" s="214">
        <v>0</v>
      </c>
      <c r="M57" s="214">
        <v>0</v>
      </c>
      <c r="N57" s="214">
        <v>0</v>
      </c>
      <c r="O57" s="214">
        <v>12.350000000000001</v>
      </c>
      <c r="P57" s="214">
        <v>0</v>
      </c>
      <c r="Q57" s="215">
        <v>0</v>
      </c>
      <c r="R57" s="215">
        <v>22.33</v>
      </c>
      <c r="S57" s="216">
        <f t="shared" si="29"/>
        <v>0</v>
      </c>
      <c r="T57" s="214">
        <v>0</v>
      </c>
      <c r="U57" s="214">
        <v>0</v>
      </c>
      <c r="V57" s="214">
        <v>0</v>
      </c>
      <c r="W57" s="214">
        <v>0</v>
      </c>
      <c r="X57" s="214">
        <v>0</v>
      </c>
      <c r="Y57" s="214">
        <f t="shared" si="30"/>
        <v>0</v>
      </c>
      <c r="Z57" s="214">
        <v>0</v>
      </c>
      <c r="AA57" s="214">
        <v>0</v>
      </c>
      <c r="AB57" s="214">
        <v>0</v>
      </c>
      <c r="AC57" s="214">
        <v>0</v>
      </c>
      <c r="AD57" s="214">
        <v>0</v>
      </c>
      <c r="AE57" s="317">
        <f t="shared" si="31"/>
        <v>228.94000000000011</v>
      </c>
      <c r="AF57" s="214">
        <v>0</v>
      </c>
      <c r="AG57" s="214">
        <v>2.9199999999999986</v>
      </c>
      <c r="AH57" s="214">
        <v>218.13000000000011</v>
      </c>
      <c r="AI57" s="214">
        <v>7.8900000000000023</v>
      </c>
      <c r="AJ57" s="214">
        <v>0</v>
      </c>
      <c r="AK57" s="214">
        <v>0</v>
      </c>
      <c r="AL57" s="214">
        <v>0</v>
      </c>
      <c r="AM57" s="214">
        <v>2.6199999999999997</v>
      </c>
      <c r="AN57" s="217">
        <v>0</v>
      </c>
    </row>
    <row r="58" spans="1:40" ht="15" customHeight="1" x14ac:dyDescent="0.15">
      <c r="A58" s="46" t="s">
        <v>201</v>
      </c>
      <c r="B58" s="210">
        <f t="shared" si="28"/>
        <v>1929.4999999999966</v>
      </c>
      <c r="C58" s="316">
        <f t="shared" si="24"/>
        <v>68.790000000000006</v>
      </c>
      <c r="D58" s="210">
        <v>0</v>
      </c>
      <c r="E58" s="210">
        <v>0</v>
      </c>
      <c r="F58" s="210">
        <v>0</v>
      </c>
      <c r="G58" s="210">
        <v>0</v>
      </c>
      <c r="H58" s="210">
        <v>0</v>
      </c>
      <c r="I58" s="210">
        <v>0</v>
      </c>
      <c r="J58" s="210">
        <v>0</v>
      </c>
      <c r="K58" s="210">
        <v>0</v>
      </c>
      <c r="L58" s="210">
        <v>0</v>
      </c>
      <c r="M58" s="210">
        <v>0</v>
      </c>
      <c r="N58" s="210">
        <v>0</v>
      </c>
      <c r="O58" s="210">
        <v>68.790000000000006</v>
      </c>
      <c r="P58" s="210">
        <v>0</v>
      </c>
      <c r="Q58" s="211">
        <v>0</v>
      </c>
      <c r="R58" s="211">
        <v>0</v>
      </c>
      <c r="S58" s="212">
        <f t="shared" si="29"/>
        <v>1860.7099999999966</v>
      </c>
      <c r="T58" s="210">
        <v>0</v>
      </c>
      <c r="U58" s="210">
        <v>50.5</v>
      </c>
      <c r="V58" s="210">
        <v>0</v>
      </c>
      <c r="W58" s="210">
        <v>1810.2099999999966</v>
      </c>
      <c r="X58" s="210">
        <v>0</v>
      </c>
      <c r="Y58" s="210">
        <f t="shared" si="30"/>
        <v>0</v>
      </c>
      <c r="Z58" s="210">
        <v>0</v>
      </c>
      <c r="AA58" s="210">
        <v>0</v>
      </c>
      <c r="AB58" s="210">
        <v>0</v>
      </c>
      <c r="AC58" s="210">
        <v>0</v>
      </c>
      <c r="AD58" s="210">
        <v>0</v>
      </c>
      <c r="AE58" s="316">
        <f t="shared" si="31"/>
        <v>0</v>
      </c>
      <c r="AF58" s="210">
        <v>0</v>
      </c>
      <c r="AG58" s="210">
        <v>0</v>
      </c>
      <c r="AH58" s="210">
        <v>0</v>
      </c>
      <c r="AI58" s="210">
        <v>0</v>
      </c>
      <c r="AJ58" s="210">
        <v>0</v>
      </c>
      <c r="AK58" s="210">
        <v>0</v>
      </c>
      <c r="AL58" s="210">
        <v>0</v>
      </c>
      <c r="AM58" s="210">
        <v>0</v>
      </c>
      <c r="AN58" s="213">
        <v>0</v>
      </c>
    </row>
    <row r="59" spans="1:40" ht="15" customHeight="1" x14ac:dyDescent="0.15">
      <c r="A59" s="272"/>
      <c r="B59" s="214">
        <f t="shared" si="28"/>
        <v>2612.5500000000025</v>
      </c>
      <c r="C59" s="317">
        <f t="shared" si="24"/>
        <v>2422.4500000000025</v>
      </c>
      <c r="D59" s="214">
        <v>2347.9900000000025</v>
      </c>
      <c r="E59" s="214">
        <v>0</v>
      </c>
      <c r="F59" s="214">
        <v>0</v>
      </c>
      <c r="G59" s="214">
        <v>0</v>
      </c>
      <c r="H59" s="214">
        <v>0</v>
      </c>
      <c r="I59" s="214">
        <v>0</v>
      </c>
      <c r="J59" s="214">
        <v>69.999999999999986</v>
      </c>
      <c r="K59" s="214">
        <v>0</v>
      </c>
      <c r="L59" s="214">
        <v>0</v>
      </c>
      <c r="M59" s="214">
        <v>4.4600000000000009</v>
      </c>
      <c r="N59" s="214">
        <v>0</v>
      </c>
      <c r="O59" s="214">
        <v>0</v>
      </c>
      <c r="P59" s="214">
        <v>0</v>
      </c>
      <c r="Q59" s="215">
        <v>0</v>
      </c>
      <c r="R59" s="215">
        <v>0</v>
      </c>
      <c r="S59" s="216">
        <f t="shared" si="29"/>
        <v>190.10000000000002</v>
      </c>
      <c r="T59" s="214">
        <v>0</v>
      </c>
      <c r="U59" s="214">
        <v>0</v>
      </c>
      <c r="V59" s="214">
        <v>0</v>
      </c>
      <c r="W59" s="214">
        <v>190.10000000000002</v>
      </c>
      <c r="X59" s="214">
        <v>0</v>
      </c>
      <c r="Y59" s="214">
        <f t="shared" si="30"/>
        <v>0</v>
      </c>
      <c r="Z59" s="214">
        <v>0</v>
      </c>
      <c r="AA59" s="214">
        <v>0</v>
      </c>
      <c r="AB59" s="214">
        <v>0</v>
      </c>
      <c r="AC59" s="214">
        <v>0</v>
      </c>
      <c r="AD59" s="214">
        <v>0</v>
      </c>
      <c r="AE59" s="317">
        <f t="shared" si="31"/>
        <v>0</v>
      </c>
      <c r="AF59" s="214">
        <v>0</v>
      </c>
      <c r="AG59" s="214">
        <v>0</v>
      </c>
      <c r="AH59" s="214">
        <v>0</v>
      </c>
      <c r="AI59" s="214">
        <v>0</v>
      </c>
      <c r="AJ59" s="214">
        <v>0</v>
      </c>
      <c r="AK59" s="214">
        <v>0</v>
      </c>
      <c r="AL59" s="214">
        <v>0</v>
      </c>
      <c r="AM59" s="214">
        <v>0</v>
      </c>
      <c r="AN59" s="217">
        <v>0</v>
      </c>
    </row>
    <row r="60" spans="1:40" ht="15" customHeight="1" x14ac:dyDescent="0.15">
      <c r="A60" s="46" t="s">
        <v>202</v>
      </c>
      <c r="B60" s="210">
        <f t="shared" si="28"/>
        <v>231.88000000000002</v>
      </c>
      <c r="C60" s="316">
        <f t="shared" si="24"/>
        <v>231.88000000000002</v>
      </c>
      <c r="D60" s="210">
        <v>0</v>
      </c>
      <c r="E60" s="210">
        <v>0</v>
      </c>
      <c r="F60" s="210">
        <v>0</v>
      </c>
      <c r="G60" s="210">
        <v>0</v>
      </c>
      <c r="H60" s="210">
        <v>0</v>
      </c>
      <c r="I60" s="210">
        <v>0</v>
      </c>
      <c r="J60" s="210">
        <v>0</v>
      </c>
      <c r="K60" s="210">
        <v>5.48</v>
      </c>
      <c r="L60" s="210">
        <v>0</v>
      </c>
      <c r="M60" s="210">
        <v>0</v>
      </c>
      <c r="N60" s="210">
        <v>0</v>
      </c>
      <c r="O60" s="210">
        <v>226.40000000000003</v>
      </c>
      <c r="P60" s="210">
        <v>0</v>
      </c>
      <c r="Q60" s="211">
        <v>0</v>
      </c>
      <c r="R60" s="211">
        <v>0</v>
      </c>
      <c r="S60" s="212">
        <f t="shared" si="29"/>
        <v>0</v>
      </c>
      <c r="T60" s="210">
        <v>0</v>
      </c>
      <c r="U60" s="210">
        <v>0</v>
      </c>
      <c r="V60" s="210">
        <v>0</v>
      </c>
      <c r="W60" s="210">
        <v>0</v>
      </c>
      <c r="X60" s="210">
        <v>0</v>
      </c>
      <c r="Y60" s="210">
        <f t="shared" si="30"/>
        <v>0</v>
      </c>
      <c r="Z60" s="210">
        <v>0</v>
      </c>
      <c r="AA60" s="210">
        <v>0</v>
      </c>
      <c r="AB60" s="210">
        <v>0</v>
      </c>
      <c r="AC60" s="210">
        <v>0</v>
      </c>
      <c r="AD60" s="210">
        <v>0</v>
      </c>
      <c r="AE60" s="316">
        <f t="shared" si="31"/>
        <v>0</v>
      </c>
      <c r="AF60" s="210">
        <v>0</v>
      </c>
      <c r="AG60" s="210">
        <v>0</v>
      </c>
      <c r="AH60" s="210">
        <v>0</v>
      </c>
      <c r="AI60" s="210">
        <v>0</v>
      </c>
      <c r="AJ60" s="210">
        <v>0</v>
      </c>
      <c r="AK60" s="210">
        <v>0</v>
      </c>
      <c r="AL60" s="210">
        <v>0</v>
      </c>
      <c r="AM60" s="210">
        <v>0</v>
      </c>
      <c r="AN60" s="213">
        <v>0</v>
      </c>
    </row>
    <row r="61" spans="1:40" ht="15" customHeight="1" thickBot="1" x14ac:dyDescent="0.2">
      <c r="A61" s="271"/>
      <c r="B61" s="218">
        <f t="shared" si="28"/>
        <v>3364.6000000000008</v>
      </c>
      <c r="C61" s="318">
        <f t="shared" si="24"/>
        <v>3364.6000000000008</v>
      </c>
      <c r="D61" s="218">
        <v>3218.5900000000006</v>
      </c>
      <c r="E61" s="218">
        <v>137.29000000000005</v>
      </c>
      <c r="F61" s="218">
        <v>4.6499999999999995</v>
      </c>
      <c r="G61" s="218">
        <v>0</v>
      </c>
      <c r="H61" s="218">
        <v>0</v>
      </c>
      <c r="I61" s="218">
        <v>0</v>
      </c>
      <c r="J61" s="218">
        <v>4.07</v>
      </c>
      <c r="K61" s="218">
        <v>0</v>
      </c>
      <c r="L61" s="218">
        <v>0</v>
      </c>
      <c r="M61" s="218">
        <v>0</v>
      </c>
      <c r="N61" s="218">
        <v>0</v>
      </c>
      <c r="O61" s="218">
        <v>0</v>
      </c>
      <c r="P61" s="218">
        <v>0</v>
      </c>
      <c r="Q61" s="219">
        <v>0</v>
      </c>
      <c r="R61" s="219">
        <v>0</v>
      </c>
      <c r="S61" s="220">
        <f t="shared" si="29"/>
        <v>0</v>
      </c>
      <c r="T61" s="218">
        <v>0</v>
      </c>
      <c r="U61" s="218">
        <v>0</v>
      </c>
      <c r="V61" s="218">
        <v>0</v>
      </c>
      <c r="W61" s="218">
        <v>0</v>
      </c>
      <c r="X61" s="218">
        <v>0</v>
      </c>
      <c r="Y61" s="218">
        <f t="shared" si="30"/>
        <v>0</v>
      </c>
      <c r="Z61" s="218">
        <v>0</v>
      </c>
      <c r="AA61" s="218">
        <v>0</v>
      </c>
      <c r="AB61" s="218">
        <v>0</v>
      </c>
      <c r="AC61" s="218">
        <v>0</v>
      </c>
      <c r="AD61" s="218">
        <v>0</v>
      </c>
      <c r="AE61" s="318">
        <f t="shared" si="31"/>
        <v>0</v>
      </c>
      <c r="AF61" s="218">
        <v>0</v>
      </c>
      <c r="AG61" s="218">
        <v>0</v>
      </c>
      <c r="AH61" s="218">
        <v>0</v>
      </c>
      <c r="AI61" s="218">
        <v>0</v>
      </c>
      <c r="AJ61" s="218">
        <v>0</v>
      </c>
      <c r="AK61" s="218">
        <v>0</v>
      </c>
      <c r="AL61" s="218">
        <v>0</v>
      </c>
      <c r="AM61" s="218">
        <v>0</v>
      </c>
      <c r="AN61" s="221">
        <v>0</v>
      </c>
    </row>
    <row r="62" spans="1:40" ht="15" customHeight="1" x14ac:dyDescent="0.15">
      <c r="A62" s="25" t="s">
        <v>113</v>
      </c>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row>
    <row r="63" spans="1:40" ht="15" customHeight="1" x14ac:dyDescent="0.15">
      <c r="A63" s="25" t="s">
        <v>471</v>
      </c>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5" spans="1:40" s="33" customFormat="1" ht="17.25" x14ac:dyDescent="0.15">
      <c r="A65" s="33" t="s">
        <v>474</v>
      </c>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row>
    <row r="66" spans="1:40" ht="15" thickBot="1" x14ac:dyDescent="0.2">
      <c r="A66" s="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t="s">
        <v>114</v>
      </c>
      <c r="AM66" s="101"/>
      <c r="AN66" s="101"/>
    </row>
    <row r="67" spans="1:40" ht="14.25" customHeight="1" x14ac:dyDescent="0.15">
      <c r="A67" s="429" t="s">
        <v>393</v>
      </c>
      <c r="B67" s="418" t="s">
        <v>126</v>
      </c>
      <c r="C67" s="432" t="s">
        <v>394</v>
      </c>
      <c r="D67" s="433"/>
      <c r="E67" s="433"/>
      <c r="F67" s="433"/>
      <c r="G67" s="433"/>
      <c r="H67" s="433"/>
      <c r="I67" s="433"/>
      <c r="J67" s="433"/>
      <c r="K67" s="433"/>
      <c r="L67" s="433"/>
      <c r="M67" s="433"/>
      <c r="N67" s="433"/>
      <c r="O67" s="433"/>
      <c r="P67" s="434"/>
      <c r="Q67" s="426" t="s">
        <v>146</v>
      </c>
      <c r="R67" s="426" t="s">
        <v>468</v>
      </c>
      <c r="S67" s="165" t="s">
        <v>446</v>
      </c>
      <c r="T67" s="186"/>
      <c r="U67" s="186"/>
      <c r="V67" s="186"/>
      <c r="W67" s="186"/>
      <c r="X67" s="186"/>
      <c r="Y67" s="186"/>
      <c r="Z67" s="186"/>
      <c r="AA67" s="186"/>
      <c r="AB67" s="186"/>
      <c r="AC67" s="186"/>
      <c r="AD67" s="186"/>
      <c r="AE67" s="186"/>
      <c r="AF67" s="186"/>
      <c r="AG67" s="186"/>
      <c r="AH67" s="186"/>
      <c r="AI67" s="186"/>
      <c r="AJ67" s="90" t="s">
        <v>41</v>
      </c>
      <c r="AK67" s="418" t="s">
        <v>143</v>
      </c>
      <c r="AL67" s="418" t="s">
        <v>144</v>
      </c>
      <c r="AM67" s="418" t="s">
        <v>145</v>
      </c>
      <c r="AN67" s="419" t="s">
        <v>469</v>
      </c>
    </row>
    <row r="68" spans="1:40" ht="14.25" customHeight="1" x14ac:dyDescent="0.15">
      <c r="A68" s="430"/>
      <c r="B68" s="416"/>
      <c r="C68" s="435"/>
      <c r="D68" s="395"/>
      <c r="E68" s="395"/>
      <c r="F68" s="395"/>
      <c r="G68" s="395"/>
      <c r="H68" s="395"/>
      <c r="I68" s="395"/>
      <c r="J68" s="395"/>
      <c r="K68" s="395"/>
      <c r="L68" s="395"/>
      <c r="M68" s="395"/>
      <c r="N68" s="395"/>
      <c r="O68" s="395"/>
      <c r="P68" s="396"/>
      <c r="Q68" s="427" t="s">
        <v>58</v>
      </c>
      <c r="R68" s="427" t="s">
        <v>58</v>
      </c>
      <c r="S68" s="422" t="s">
        <v>395</v>
      </c>
      <c r="T68" s="398"/>
      <c r="U68" s="398"/>
      <c r="V68" s="398"/>
      <c r="W68" s="398"/>
      <c r="X68" s="399"/>
      <c r="Y68" s="397" t="s">
        <v>396</v>
      </c>
      <c r="Z68" s="398"/>
      <c r="AA68" s="398"/>
      <c r="AB68" s="398"/>
      <c r="AC68" s="398"/>
      <c r="AD68" s="399"/>
      <c r="AE68" s="397" t="s">
        <v>397</v>
      </c>
      <c r="AF68" s="398"/>
      <c r="AG68" s="398"/>
      <c r="AH68" s="398"/>
      <c r="AI68" s="399"/>
      <c r="AJ68" s="198" t="s">
        <v>59</v>
      </c>
      <c r="AK68" s="416" t="s">
        <v>60</v>
      </c>
      <c r="AL68" s="416" t="s">
        <v>61</v>
      </c>
      <c r="AM68" s="416" t="s">
        <v>62</v>
      </c>
      <c r="AN68" s="420" t="s">
        <v>63</v>
      </c>
    </row>
    <row r="69" spans="1:40" ht="14.25" customHeight="1" x14ac:dyDescent="0.15">
      <c r="A69" s="430"/>
      <c r="B69" s="416"/>
      <c r="C69" s="415" t="s">
        <v>126</v>
      </c>
      <c r="D69" s="415" t="s">
        <v>127</v>
      </c>
      <c r="E69" s="415" t="s">
        <v>128</v>
      </c>
      <c r="F69" s="415" t="s">
        <v>129</v>
      </c>
      <c r="G69" s="415" t="s">
        <v>130</v>
      </c>
      <c r="H69" s="415" t="s">
        <v>131</v>
      </c>
      <c r="I69" s="415" t="s">
        <v>132</v>
      </c>
      <c r="J69" s="415" t="s">
        <v>133</v>
      </c>
      <c r="K69" s="415" t="s">
        <v>134</v>
      </c>
      <c r="L69" s="415" t="s">
        <v>135</v>
      </c>
      <c r="M69" s="415" t="s">
        <v>136</v>
      </c>
      <c r="N69" s="415" t="s">
        <v>326</v>
      </c>
      <c r="O69" s="415" t="s">
        <v>137</v>
      </c>
      <c r="P69" s="415" t="s">
        <v>138</v>
      </c>
      <c r="Q69" s="427" t="s">
        <v>64</v>
      </c>
      <c r="R69" s="427" t="s">
        <v>64</v>
      </c>
      <c r="S69" s="423" t="s">
        <v>126</v>
      </c>
      <c r="T69" s="415" t="s">
        <v>139</v>
      </c>
      <c r="U69" s="415" t="s">
        <v>140</v>
      </c>
      <c r="V69" s="415" t="s">
        <v>141</v>
      </c>
      <c r="W69" s="415" t="s">
        <v>142</v>
      </c>
      <c r="X69" s="415" t="s">
        <v>470</v>
      </c>
      <c r="Y69" s="415" t="s">
        <v>126</v>
      </c>
      <c r="Z69" s="415" t="s">
        <v>139</v>
      </c>
      <c r="AA69" s="415" t="s">
        <v>140</v>
      </c>
      <c r="AB69" s="415" t="s">
        <v>141</v>
      </c>
      <c r="AC69" s="415" t="s">
        <v>142</v>
      </c>
      <c r="AD69" s="415" t="s">
        <v>470</v>
      </c>
      <c r="AE69" s="415" t="s">
        <v>126</v>
      </c>
      <c r="AF69" s="415" t="s">
        <v>140</v>
      </c>
      <c r="AG69" s="415" t="s">
        <v>141</v>
      </c>
      <c r="AH69" s="415" t="s">
        <v>142</v>
      </c>
      <c r="AI69" s="415" t="s">
        <v>470</v>
      </c>
      <c r="AJ69" s="198" t="s">
        <v>65</v>
      </c>
      <c r="AK69" s="416" t="s">
        <v>66</v>
      </c>
      <c r="AL69" s="416" t="s">
        <v>67</v>
      </c>
      <c r="AM69" s="416" t="s">
        <v>68</v>
      </c>
      <c r="AN69" s="420" t="s">
        <v>69</v>
      </c>
    </row>
    <row r="70" spans="1:40" ht="14.25" customHeight="1" x14ac:dyDescent="0.15">
      <c r="A70" s="430"/>
      <c r="B70" s="416"/>
      <c r="C70" s="416"/>
      <c r="D70" s="416" t="s">
        <v>70</v>
      </c>
      <c r="E70" s="416" t="s">
        <v>71</v>
      </c>
      <c r="F70" s="416" t="s">
        <v>71</v>
      </c>
      <c r="G70" s="416" t="s">
        <v>71</v>
      </c>
      <c r="H70" s="416" t="s">
        <v>72</v>
      </c>
      <c r="I70" s="416" t="s">
        <v>73</v>
      </c>
      <c r="J70" s="416" t="s">
        <v>73</v>
      </c>
      <c r="K70" s="416" t="s">
        <v>74</v>
      </c>
      <c r="L70" s="416" t="s">
        <v>75</v>
      </c>
      <c r="M70" s="416" t="s">
        <v>76</v>
      </c>
      <c r="N70" s="416" t="s">
        <v>325</v>
      </c>
      <c r="O70" s="416" t="s">
        <v>77</v>
      </c>
      <c r="P70" s="416" t="s">
        <v>78</v>
      </c>
      <c r="Q70" s="427" t="s">
        <v>79</v>
      </c>
      <c r="R70" s="427" t="s">
        <v>79</v>
      </c>
      <c r="S70" s="424"/>
      <c r="T70" s="416" t="s">
        <v>80</v>
      </c>
      <c r="U70" s="416" t="s">
        <v>81</v>
      </c>
      <c r="V70" s="416" t="s">
        <v>224</v>
      </c>
      <c r="W70" s="416" t="s">
        <v>225</v>
      </c>
      <c r="X70" s="416" t="s">
        <v>225</v>
      </c>
      <c r="Y70" s="416"/>
      <c r="Z70" s="416" t="s">
        <v>80</v>
      </c>
      <c r="AA70" s="416" t="s">
        <v>81</v>
      </c>
      <c r="AB70" s="416" t="s">
        <v>224</v>
      </c>
      <c r="AC70" s="416" t="s">
        <v>225</v>
      </c>
      <c r="AD70" s="416" t="s">
        <v>225</v>
      </c>
      <c r="AE70" s="416"/>
      <c r="AF70" s="416" t="s">
        <v>81</v>
      </c>
      <c r="AG70" s="416" t="s">
        <v>224</v>
      </c>
      <c r="AH70" s="416" t="s">
        <v>225</v>
      </c>
      <c r="AI70" s="416" t="s">
        <v>225</v>
      </c>
      <c r="AJ70" s="198" t="s">
        <v>82</v>
      </c>
      <c r="AK70" s="416" t="s">
        <v>83</v>
      </c>
      <c r="AL70" s="416" t="s">
        <v>84</v>
      </c>
      <c r="AM70" s="416" t="s">
        <v>85</v>
      </c>
      <c r="AN70" s="420" t="s">
        <v>86</v>
      </c>
    </row>
    <row r="71" spans="1:40" ht="14.25" customHeight="1" x14ac:dyDescent="0.15">
      <c r="A71" s="430"/>
      <c r="B71" s="416"/>
      <c r="C71" s="416"/>
      <c r="D71" s="416" t="s">
        <v>87</v>
      </c>
      <c r="E71" s="416" t="s">
        <v>88</v>
      </c>
      <c r="F71" s="416" t="s">
        <v>89</v>
      </c>
      <c r="G71" s="416" t="s">
        <v>58</v>
      </c>
      <c r="H71" s="416"/>
      <c r="I71" s="416" t="s">
        <v>58</v>
      </c>
      <c r="J71" s="416" t="s">
        <v>58</v>
      </c>
      <c r="K71" s="416" t="s">
        <v>90</v>
      </c>
      <c r="L71" s="416" t="s">
        <v>58</v>
      </c>
      <c r="M71" s="416"/>
      <c r="N71" s="416"/>
      <c r="O71" s="416"/>
      <c r="P71" s="416"/>
      <c r="Q71" s="427" t="s">
        <v>85</v>
      </c>
      <c r="R71" s="427" t="s">
        <v>85</v>
      </c>
      <c r="S71" s="424"/>
      <c r="T71" s="416" t="s">
        <v>66</v>
      </c>
      <c r="U71" s="416" t="s">
        <v>91</v>
      </c>
      <c r="V71" s="416" t="s">
        <v>91</v>
      </c>
      <c r="W71" s="416" t="s">
        <v>91</v>
      </c>
      <c r="X71" s="416" t="s">
        <v>91</v>
      </c>
      <c r="Y71" s="416"/>
      <c r="Z71" s="416" t="s">
        <v>66</v>
      </c>
      <c r="AA71" s="416" t="s">
        <v>91</v>
      </c>
      <c r="AB71" s="416" t="s">
        <v>91</v>
      </c>
      <c r="AC71" s="416" t="s">
        <v>91</v>
      </c>
      <c r="AD71" s="416" t="s">
        <v>91</v>
      </c>
      <c r="AE71" s="416"/>
      <c r="AF71" s="416" t="s">
        <v>91</v>
      </c>
      <c r="AG71" s="416" t="s">
        <v>91</v>
      </c>
      <c r="AH71" s="416" t="s">
        <v>91</v>
      </c>
      <c r="AI71" s="416" t="s">
        <v>91</v>
      </c>
      <c r="AJ71" s="198" t="s">
        <v>92</v>
      </c>
      <c r="AK71" s="416" t="s">
        <v>93</v>
      </c>
      <c r="AL71" s="416" t="s">
        <v>94</v>
      </c>
      <c r="AM71" s="416" t="s">
        <v>89</v>
      </c>
      <c r="AN71" s="420" t="s">
        <v>85</v>
      </c>
    </row>
    <row r="72" spans="1:40" ht="14.25" customHeight="1" x14ac:dyDescent="0.15">
      <c r="A72" s="430"/>
      <c r="B72" s="416"/>
      <c r="C72" s="416"/>
      <c r="D72" s="416" t="s">
        <v>95</v>
      </c>
      <c r="E72" s="416" t="s">
        <v>96</v>
      </c>
      <c r="F72" s="416" t="s">
        <v>97</v>
      </c>
      <c r="G72" s="416" t="s">
        <v>98</v>
      </c>
      <c r="H72" s="416"/>
      <c r="I72" s="416" t="s">
        <v>98</v>
      </c>
      <c r="J72" s="416" t="s">
        <v>98</v>
      </c>
      <c r="K72" s="416" t="s">
        <v>58</v>
      </c>
      <c r="L72" s="416" t="s">
        <v>99</v>
      </c>
      <c r="M72" s="416"/>
      <c r="N72" s="416"/>
      <c r="O72" s="416"/>
      <c r="P72" s="416"/>
      <c r="Q72" s="427"/>
      <c r="R72" s="427"/>
      <c r="S72" s="424"/>
      <c r="T72" s="416" t="s">
        <v>83</v>
      </c>
      <c r="U72" s="416" t="s">
        <v>100</v>
      </c>
      <c r="V72" s="416" t="s">
        <v>100</v>
      </c>
      <c r="W72" s="416" t="s">
        <v>100</v>
      </c>
      <c r="X72" s="416" t="s">
        <v>100</v>
      </c>
      <c r="Y72" s="416"/>
      <c r="Z72" s="416" t="s">
        <v>83</v>
      </c>
      <c r="AA72" s="416" t="s">
        <v>100</v>
      </c>
      <c r="AB72" s="416" t="s">
        <v>100</v>
      </c>
      <c r="AC72" s="416" t="s">
        <v>100</v>
      </c>
      <c r="AD72" s="416" t="s">
        <v>100</v>
      </c>
      <c r="AE72" s="416"/>
      <c r="AF72" s="416" t="s">
        <v>100</v>
      </c>
      <c r="AG72" s="416" t="s">
        <v>100</v>
      </c>
      <c r="AH72" s="416" t="s">
        <v>100</v>
      </c>
      <c r="AI72" s="416" t="s">
        <v>100</v>
      </c>
      <c r="AJ72" s="198" t="s">
        <v>66</v>
      </c>
      <c r="AK72" s="416" t="s">
        <v>100</v>
      </c>
      <c r="AL72" s="416" t="s">
        <v>65</v>
      </c>
      <c r="AM72" s="416" t="s">
        <v>97</v>
      </c>
      <c r="AN72" s="420" t="s">
        <v>93</v>
      </c>
    </row>
    <row r="73" spans="1:40" ht="14.25" customHeight="1" x14ac:dyDescent="0.15">
      <c r="A73" s="430"/>
      <c r="B73" s="416"/>
      <c r="C73" s="416"/>
      <c r="D73" s="416" t="s">
        <v>101</v>
      </c>
      <c r="E73" s="416" t="s">
        <v>58</v>
      </c>
      <c r="F73" s="416" t="s">
        <v>58</v>
      </c>
      <c r="G73" s="416"/>
      <c r="H73" s="416"/>
      <c r="I73" s="416"/>
      <c r="J73" s="416"/>
      <c r="K73" s="416" t="s">
        <v>99</v>
      </c>
      <c r="L73" s="416"/>
      <c r="M73" s="416"/>
      <c r="N73" s="416"/>
      <c r="O73" s="416"/>
      <c r="P73" s="416"/>
      <c r="Q73" s="427"/>
      <c r="R73" s="427"/>
      <c r="S73" s="424"/>
      <c r="T73" s="416" t="s">
        <v>85</v>
      </c>
      <c r="U73" s="416" t="s">
        <v>80</v>
      </c>
      <c r="V73" s="416" t="s">
        <v>80</v>
      </c>
      <c r="W73" s="416" t="s">
        <v>80</v>
      </c>
      <c r="X73" s="416" t="s">
        <v>80</v>
      </c>
      <c r="Y73" s="416"/>
      <c r="Z73" s="416" t="s">
        <v>85</v>
      </c>
      <c r="AA73" s="416" t="s">
        <v>80</v>
      </c>
      <c r="AB73" s="416" t="s">
        <v>80</v>
      </c>
      <c r="AC73" s="416" t="s">
        <v>80</v>
      </c>
      <c r="AD73" s="416" t="s">
        <v>80</v>
      </c>
      <c r="AE73" s="416"/>
      <c r="AF73" s="416" t="s">
        <v>80</v>
      </c>
      <c r="AG73" s="416" t="s">
        <v>80</v>
      </c>
      <c r="AH73" s="416" t="s">
        <v>80</v>
      </c>
      <c r="AI73" s="416" t="s">
        <v>80</v>
      </c>
      <c r="AJ73" s="198" t="s">
        <v>102</v>
      </c>
      <c r="AK73" s="416" t="s">
        <v>80</v>
      </c>
      <c r="AL73" s="416" t="s">
        <v>103</v>
      </c>
      <c r="AM73" s="416" t="s">
        <v>104</v>
      </c>
      <c r="AN73" s="420"/>
    </row>
    <row r="74" spans="1:40" ht="14.25" customHeight="1" x14ac:dyDescent="0.15">
      <c r="A74" s="430"/>
      <c r="B74" s="416"/>
      <c r="C74" s="416"/>
      <c r="D74" s="416"/>
      <c r="E74" s="416" t="s">
        <v>98</v>
      </c>
      <c r="F74" s="416" t="s">
        <v>98</v>
      </c>
      <c r="G74" s="416"/>
      <c r="H74" s="416"/>
      <c r="I74" s="416"/>
      <c r="J74" s="416"/>
      <c r="K74" s="416"/>
      <c r="L74" s="416"/>
      <c r="M74" s="416"/>
      <c r="N74" s="416"/>
      <c r="O74" s="416"/>
      <c r="P74" s="416"/>
      <c r="Q74" s="427"/>
      <c r="R74" s="427"/>
      <c r="S74" s="424"/>
      <c r="T74" s="416" t="s">
        <v>93</v>
      </c>
      <c r="U74" s="416" t="s">
        <v>85</v>
      </c>
      <c r="V74" s="416" t="s">
        <v>85</v>
      </c>
      <c r="W74" s="416" t="s">
        <v>85</v>
      </c>
      <c r="X74" s="416" t="s">
        <v>85</v>
      </c>
      <c r="Y74" s="416"/>
      <c r="Z74" s="416" t="s">
        <v>93</v>
      </c>
      <c r="AA74" s="416" t="s">
        <v>85</v>
      </c>
      <c r="AB74" s="416" t="s">
        <v>85</v>
      </c>
      <c r="AC74" s="416" t="s">
        <v>85</v>
      </c>
      <c r="AD74" s="416" t="s">
        <v>85</v>
      </c>
      <c r="AE74" s="416"/>
      <c r="AF74" s="416" t="s">
        <v>85</v>
      </c>
      <c r="AG74" s="416" t="s">
        <v>85</v>
      </c>
      <c r="AH74" s="416" t="s">
        <v>85</v>
      </c>
      <c r="AI74" s="416" t="s">
        <v>85</v>
      </c>
      <c r="AJ74" s="198" t="s">
        <v>85</v>
      </c>
      <c r="AK74" s="416" t="s">
        <v>66</v>
      </c>
      <c r="AL74" s="416" t="s">
        <v>105</v>
      </c>
      <c r="AM74" s="416" t="s">
        <v>106</v>
      </c>
      <c r="AN74" s="420"/>
    </row>
    <row r="75" spans="1:40" ht="14.25" customHeight="1" x14ac:dyDescent="0.15">
      <c r="A75" s="430"/>
      <c r="B75" s="416"/>
      <c r="C75" s="416"/>
      <c r="D75" s="416"/>
      <c r="E75" s="416"/>
      <c r="F75" s="416"/>
      <c r="G75" s="416"/>
      <c r="H75" s="416"/>
      <c r="I75" s="416"/>
      <c r="J75" s="416"/>
      <c r="K75" s="416"/>
      <c r="L75" s="416"/>
      <c r="M75" s="416"/>
      <c r="N75" s="416"/>
      <c r="O75" s="416"/>
      <c r="P75" s="416"/>
      <c r="Q75" s="427"/>
      <c r="R75" s="427"/>
      <c r="S75" s="424"/>
      <c r="T75" s="416"/>
      <c r="U75" s="416" t="s">
        <v>107</v>
      </c>
      <c r="V75" s="416" t="s">
        <v>107</v>
      </c>
      <c r="W75" s="416" t="s">
        <v>107</v>
      </c>
      <c r="X75" s="416" t="s">
        <v>107</v>
      </c>
      <c r="Y75" s="416"/>
      <c r="Z75" s="416"/>
      <c r="AA75" s="416" t="s">
        <v>107</v>
      </c>
      <c r="AB75" s="416" t="s">
        <v>107</v>
      </c>
      <c r="AC75" s="416" t="s">
        <v>107</v>
      </c>
      <c r="AD75" s="416" t="s">
        <v>107</v>
      </c>
      <c r="AE75" s="416"/>
      <c r="AF75" s="416" t="s">
        <v>107</v>
      </c>
      <c r="AG75" s="416" t="s">
        <v>107</v>
      </c>
      <c r="AH75" s="416" t="s">
        <v>107</v>
      </c>
      <c r="AI75" s="416" t="s">
        <v>107</v>
      </c>
      <c r="AJ75" s="198" t="s">
        <v>107</v>
      </c>
      <c r="AK75" s="416" t="s">
        <v>83</v>
      </c>
      <c r="AL75" s="416" t="s">
        <v>108</v>
      </c>
      <c r="AM75" s="416" t="s">
        <v>93</v>
      </c>
      <c r="AN75" s="420"/>
    </row>
    <row r="76" spans="1:40" ht="14.25" customHeight="1" x14ac:dyDescent="0.15">
      <c r="A76" s="430"/>
      <c r="B76" s="416"/>
      <c r="C76" s="416"/>
      <c r="D76" s="416"/>
      <c r="E76" s="416"/>
      <c r="F76" s="416"/>
      <c r="G76" s="416"/>
      <c r="H76" s="416"/>
      <c r="I76" s="416"/>
      <c r="J76" s="416"/>
      <c r="K76" s="416"/>
      <c r="L76" s="416"/>
      <c r="M76" s="416"/>
      <c r="N76" s="416"/>
      <c r="O76" s="416"/>
      <c r="P76" s="416"/>
      <c r="Q76" s="427"/>
      <c r="R76" s="427"/>
      <c r="S76" s="424"/>
      <c r="T76" s="416"/>
      <c r="U76" s="416"/>
      <c r="V76" s="416"/>
      <c r="W76" s="416"/>
      <c r="X76" s="416"/>
      <c r="Y76" s="416"/>
      <c r="Z76" s="416"/>
      <c r="AA76" s="416"/>
      <c r="AB76" s="416"/>
      <c r="AC76" s="416"/>
      <c r="AD76" s="416"/>
      <c r="AE76" s="416"/>
      <c r="AF76" s="416"/>
      <c r="AG76" s="416"/>
      <c r="AH76" s="416"/>
      <c r="AI76" s="416"/>
      <c r="AJ76" s="198" t="s">
        <v>100</v>
      </c>
      <c r="AK76" s="416" t="s">
        <v>85</v>
      </c>
      <c r="AL76" s="416"/>
      <c r="AM76" s="416" t="s">
        <v>107</v>
      </c>
      <c r="AN76" s="420"/>
    </row>
    <row r="77" spans="1:40" ht="14.25" customHeight="1" x14ac:dyDescent="0.15">
      <c r="A77" s="430"/>
      <c r="B77" s="416"/>
      <c r="C77" s="416"/>
      <c r="D77" s="416"/>
      <c r="E77" s="416"/>
      <c r="F77" s="416"/>
      <c r="G77" s="416"/>
      <c r="H77" s="416"/>
      <c r="I77" s="416"/>
      <c r="J77" s="416"/>
      <c r="K77" s="416"/>
      <c r="L77" s="416"/>
      <c r="M77" s="416"/>
      <c r="N77" s="416"/>
      <c r="O77" s="416"/>
      <c r="P77" s="416"/>
      <c r="Q77" s="427"/>
      <c r="R77" s="427"/>
      <c r="S77" s="424"/>
      <c r="T77" s="416"/>
      <c r="U77" s="416"/>
      <c r="V77" s="416"/>
      <c r="W77" s="416"/>
      <c r="X77" s="416"/>
      <c r="Y77" s="416"/>
      <c r="Z77" s="416"/>
      <c r="AA77" s="416"/>
      <c r="AB77" s="416"/>
      <c r="AC77" s="416"/>
      <c r="AD77" s="416"/>
      <c r="AE77" s="416"/>
      <c r="AF77" s="416"/>
      <c r="AG77" s="416"/>
      <c r="AH77" s="416"/>
      <c r="AI77" s="416"/>
      <c r="AJ77" s="198" t="s">
        <v>80</v>
      </c>
      <c r="AK77" s="416" t="s">
        <v>93</v>
      </c>
      <c r="AL77" s="416"/>
      <c r="AM77" s="416"/>
      <c r="AN77" s="420"/>
    </row>
    <row r="78" spans="1:40" x14ac:dyDescent="0.15">
      <c r="A78" s="430"/>
      <c r="B78" s="416"/>
      <c r="C78" s="416"/>
      <c r="D78" s="416"/>
      <c r="E78" s="416"/>
      <c r="F78" s="416"/>
      <c r="G78" s="416"/>
      <c r="H78" s="416"/>
      <c r="I78" s="416"/>
      <c r="J78" s="416"/>
      <c r="K78" s="416"/>
      <c r="L78" s="416"/>
      <c r="M78" s="416"/>
      <c r="N78" s="416"/>
      <c r="O78" s="416"/>
      <c r="P78" s="416"/>
      <c r="Q78" s="427"/>
      <c r="R78" s="427"/>
      <c r="S78" s="424"/>
      <c r="T78" s="416"/>
      <c r="U78" s="416"/>
      <c r="V78" s="416"/>
      <c r="W78" s="416"/>
      <c r="X78" s="416"/>
      <c r="Y78" s="416"/>
      <c r="Z78" s="416"/>
      <c r="AA78" s="416"/>
      <c r="AB78" s="416"/>
      <c r="AC78" s="416"/>
      <c r="AD78" s="416"/>
      <c r="AE78" s="416"/>
      <c r="AF78" s="416"/>
      <c r="AG78" s="416"/>
      <c r="AH78" s="416"/>
      <c r="AI78" s="416"/>
      <c r="AJ78" s="198" t="s">
        <v>85</v>
      </c>
      <c r="AK78" s="416"/>
      <c r="AL78" s="416"/>
      <c r="AM78" s="416"/>
      <c r="AN78" s="420"/>
    </row>
    <row r="79" spans="1:40" x14ac:dyDescent="0.15">
      <c r="A79" s="431"/>
      <c r="B79" s="417"/>
      <c r="C79" s="417"/>
      <c r="D79" s="417"/>
      <c r="E79" s="417"/>
      <c r="F79" s="417"/>
      <c r="G79" s="417"/>
      <c r="H79" s="417"/>
      <c r="I79" s="417"/>
      <c r="J79" s="417"/>
      <c r="K79" s="417"/>
      <c r="L79" s="417"/>
      <c r="M79" s="417"/>
      <c r="N79" s="417"/>
      <c r="O79" s="417"/>
      <c r="P79" s="417"/>
      <c r="Q79" s="428"/>
      <c r="R79" s="428"/>
      <c r="S79" s="425"/>
      <c r="T79" s="417"/>
      <c r="U79" s="417"/>
      <c r="V79" s="417"/>
      <c r="W79" s="417"/>
      <c r="X79" s="417"/>
      <c r="Y79" s="417"/>
      <c r="Z79" s="417"/>
      <c r="AA79" s="417"/>
      <c r="AB79" s="417"/>
      <c r="AC79" s="417"/>
      <c r="AD79" s="417"/>
      <c r="AE79" s="417"/>
      <c r="AF79" s="417"/>
      <c r="AG79" s="417"/>
      <c r="AH79" s="417"/>
      <c r="AI79" s="417"/>
      <c r="AJ79" s="198" t="s">
        <v>93</v>
      </c>
      <c r="AK79" s="417"/>
      <c r="AL79" s="417"/>
      <c r="AM79" s="417"/>
      <c r="AN79" s="421"/>
    </row>
    <row r="80" spans="1:40" ht="15" customHeight="1" x14ac:dyDescent="0.15">
      <c r="A80" s="46" t="s">
        <v>475</v>
      </c>
      <c r="B80" s="210">
        <f>C80+Q80+R80+S80+Y80+AE80+AJ80+AK80+AL80+AM80+AN80</f>
        <v>2240.5299999999988</v>
      </c>
      <c r="C80" s="210">
        <f>SUM(D80:P80)</f>
        <v>2035.099999999999</v>
      </c>
      <c r="D80" s="210">
        <f>SUM(D82,D84,D86,D88,D90,D92,D94,D96,D98)</f>
        <v>0</v>
      </c>
      <c r="E80" s="210">
        <f t="shared" ref="E80:U81" si="37">SUM(E82,E84,E86,E88,E90,E92,E94,E96,E98)</f>
        <v>64.37</v>
      </c>
      <c r="F80" s="210">
        <f t="shared" si="37"/>
        <v>0</v>
      </c>
      <c r="G80" s="210">
        <f t="shared" si="37"/>
        <v>0</v>
      </c>
      <c r="H80" s="210">
        <f t="shared" si="37"/>
        <v>0</v>
      </c>
      <c r="I80" s="210">
        <f t="shared" si="37"/>
        <v>0</v>
      </c>
      <c r="J80" s="210">
        <f t="shared" si="37"/>
        <v>0</v>
      </c>
      <c r="K80" s="210">
        <f t="shared" si="37"/>
        <v>0</v>
      </c>
      <c r="L80" s="210">
        <f t="shared" si="37"/>
        <v>0</v>
      </c>
      <c r="M80" s="210">
        <f t="shared" si="37"/>
        <v>0</v>
      </c>
      <c r="N80" s="210">
        <f t="shared" si="37"/>
        <v>1.17</v>
      </c>
      <c r="O80" s="210">
        <f t="shared" si="37"/>
        <v>1969.559999999999</v>
      </c>
      <c r="P80" s="210">
        <f t="shared" si="37"/>
        <v>0</v>
      </c>
      <c r="Q80" s="210">
        <f t="shared" si="37"/>
        <v>0</v>
      </c>
      <c r="R80" s="210">
        <f t="shared" si="37"/>
        <v>96.74</v>
      </c>
      <c r="S80" s="212">
        <f>SUM(T80:X80)</f>
        <v>67.430000000000007</v>
      </c>
      <c r="T80" s="210">
        <f t="shared" si="37"/>
        <v>0</v>
      </c>
      <c r="U80" s="210">
        <f t="shared" si="37"/>
        <v>0</v>
      </c>
      <c r="V80" s="210">
        <f t="shared" ref="V80:AK81" si="38">SUM(V82,V84,V86,V88,V90,V92,V94,V96,V98)</f>
        <v>4.7800000000000011</v>
      </c>
      <c r="W80" s="210">
        <f t="shared" si="38"/>
        <v>62.650000000000006</v>
      </c>
      <c r="X80" s="210">
        <f t="shared" si="38"/>
        <v>0</v>
      </c>
      <c r="Y80" s="212">
        <f>SUM(Z80:AD80)</f>
        <v>0</v>
      </c>
      <c r="Z80" s="210">
        <f t="shared" si="38"/>
        <v>0</v>
      </c>
      <c r="AA80" s="210">
        <f t="shared" si="38"/>
        <v>0</v>
      </c>
      <c r="AB80" s="210">
        <f t="shared" si="38"/>
        <v>0</v>
      </c>
      <c r="AC80" s="210">
        <f t="shared" si="38"/>
        <v>0</v>
      </c>
      <c r="AD80" s="210">
        <f t="shared" si="38"/>
        <v>0</v>
      </c>
      <c r="AE80" s="316">
        <f>SUM(AF80:AI80)</f>
        <v>0</v>
      </c>
      <c r="AF80" s="210">
        <f t="shared" si="38"/>
        <v>0</v>
      </c>
      <c r="AG80" s="210">
        <f t="shared" si="38"/>
        <v>0</v>
      </c>
      <c r="AH80" s="210">
        <f t="shared" si="38"/>
        <v>0</v>
      </c>
      <c r="AI80" s="210">
        <f t="shared" si="38"/>
        <v>0</v>
      </c>
      <c r="AJ80" s="210">
        <f t="shared" si="38"/>
        <v>0</v>
      </c>
      <c r="AK80" s="210">
        <f t="shared" si="38"/>
        <v>0</v>
      </c>
      <c r="AL80" s="210">
        <f t="shared" ref="AL80:AN81" si="39">SUM(AL82,AL84,AL86,AL88,AL90,AL92,AL94,AL96,AL98)</f>
        <v>41.260000000000019</v>
      </c>
      <c r="AM80" s="210">
        <f t="shared" si="39"/>
        <v>0</v>
      </c>
      <c r="AN80" s="213">
        <f t="shared" si="39"/>
        <v>0</v>
      </c>
    </row>
    <row r="81" spans="1:40" ht="15" customHeight="1" x14ac:dyDescent="0.15">
      <c r="A81" s="272" t="s">
        <v>473</v>
      </c>
      <c r="B81" s="214">
        <f t="shared" ref="B81:B99" si="40">C81+Q81+R81+S81+Y81+AE81+AJ81+AK81+AL81+AM81+AN81</f>
        <v>11144.490000000005</v>
      </c>
      <c r="C81" s="214">
        <f t="shared" ref="C81:C99" si="41">SUM(D81:P81)</f>
        <v>10157.410000000005</v>
      </c>
      <c r="D81" s="214">
        <f>SUM(D83,D85,D87,D89,D91,D93,D95,D97,D99)</f>
        <v>5119.1900000000096</v>
      </c>
      <c r="E81" s="214">
        <f t="shared" si="37"/>
        <v>3218.8299999999986</v>
      </c>
      <c r="F81" s="214">
        <f t="shared" si="37"/>
        <v>8.58</v>
      </c>
      <c r="G81" s="214">
        <f t="shared" si="37"/>
        <v>1356.3699999999992</v>
      </c>
      <c r="H81" s="214">
        <f t="shared" si="37"/>
        <v>180.32999999999987</v>
      </c>
      <c r="I81" s="214">
        <f t="shared" si="37"/>
        <v>5.24</v>
      </c>
      <c r="J81" s="214">
        <f t="shared" si="37"/>
        <v>254.89999999999995</v>
      </c>
      <c r="K81" s="214">
        <f t="shared" si="37"/>
        <v>0</v>
      </c>
      <c r="L81" s="214">
        <f t="shared" si="37"/>
        <v>0.55000000000000004</v>
      </c>
      <c r="M81" s="214">
        <f t="shared" si="37"/>
        <v>5.2</v>
      </c>
      <c r="N81" s="214">
        <f t="shared" si="37"/>
        <v>0</v>
      </c>
      <c r="O81" s="214">
        <f t="shared" si="37"/>
        <v>8.2199999999999989</v>
      </c>
      <c r="P81" s="214">
        <f t="shared" si="37"/>
        <v>0</v>
      </c>
      <c r="Q81" s="215">
        <f t="shared" si="37"/>
        <v>0</v>
      </c>
      <c r="R81" s="215">
        <f t="shared" si="37"/>
        <v>66.47999999999999</v>
      </c>
      <c r="S81" s="216">
        <f t="shared" ref="S81:S99" si="42">SUM(T81:X81)</f>
        <v>911.18000000000006</v>
      </c>
      <c r="T81" s="214">
        <f t="shared" si="37"/>
        <v>0</v>
      </c>
      <c r="U81" s="214">
        <f t="shared" si="37"/>
        <v>0</v>
      </c>
      <c r="V81" s="214">
        <f t="shared" si="38"/>
        <v>183.26999999999998</v>
      </c>
      <c r="W81" s="214">
        <f t="shared" si="38"/>
        <v>727.91000000000008</v>
      </c>
      <c r="X81" s="214">
        <f>SUM(X83,X85,X87,X89,X91,X93,X95,X97,X99)</f>
        <v>0</v>
      </c>
      <c r="Y81" s="214">
        <f t="shared" ref="Y81:Y99" si="43">SUM(Z81:AD81)</f>
        <v>0</v>
      </c>
      <c r="Z81" s="214">
        <f t="shared" si="38"/>
        <v>0</v>
      </c>
      <c r="AA81" s="214">
        <f t="shared" si="38"/>
        <v>0</v>
      </c>
      <c r="AB81" s="214">
        <f t="shared" si="38"/>
        <v>0</v>
      </c>
      <c r="AC81" s="214">
        <f t="shared" si="38"/>
        <v>0</v>
      </c>
      <c r="AD81" s="214">
        <f t="shared" si="38"/>
        <v>0</v>
      </c>
      <c r="AE81" s="214">
        <f t="shared" ref="AE81:AE99" si="44">SUM(AF81:AI81)</f>
        <v>0</v>
      </c>
      <c r="AF81" s="214">
        <f t="shared" si="38"/>
        <v>0</v>
      </c>
      <c r="AG81" s="214">
        <f t="shared" si="38"/>
        <v>0</v>
      </c>
      <c r="AH81" s="214">
        <f t="shared" si="38"/>
        <v>0</v>
      </c>
      <c r="AI81" s="214">
        <f t="shared" si="38"/>
        <v>0</v>
      </c>
      <c r="AJ81" s="214">
        <f t="shared" si="38"/>
        <v>0</v>
      </c>
      <c r="AK81" s="214">
        <f t="shared" si="38"/>
        <v>0</v>
      </c>
      <c r="AL81" s="214">
        <f t="shared" si="39"/>
        <v>8.8600000000000012</v>
      </c>
      <c r="AM81" s="214">
        <f t="shared" si="39"/>
        <v>0.56000000000000005</v>
      </c>
      <c r="AN81" s="217">
        <f t="shared" si="39"/>
        <v>0</v>
      </c>
    </row>
    <row r="82" spans="1:40" ht="15" customHeight="1" x14ac:dyDescent="0.15">
      <c r="A82" s="46" t="s">
        <v>218</v>
      </c>
      <c r="B82" s="210">
        <f t="shared" si="40"/>
        <v>1401.9999999999993</v>
      </c>
      <c r="C82" s="210">
        <f t="shared" si="41"/>
        <v>1196.5699999999993</v>
      </c>
      <c r="D82" s="210">
        <v>0</v>
      </c>
      <c r="E82" s="210">
        <v>0</v>
      </c>
      <c r="F82" s="210">
        <v>0</v>
      </c>
      <c r="G82" s="210">
        <v>0</v>
      </c>
      <c r="H82" s="210">
        <v>0</v>
      </c>
      <c r="I82" s="210">
        <v>0</v>
      </c>
      <c r="J82" s="210">
        <v>0</v>
      </c>
      <c r="K82" s="210">
        <v>0</v>
      </c>
      <c r="L82" s="210">
        <v>0</v>
      </c>
      <c r="M82" s="210">
        <v>0</v>
      </c>
      <c r="N82" s="210">
        <v>0</v>
      </c>
      <c r="O82" s="210">
        <v>1196.5699999999993</v>
      </c>
      <c r="P82" s="210">
        <v>0</v>
      </c>
      <c r="Q82" s="211">
        <v>0</v>
      </c>
      <c r="R82" s="211">
        <v>96.74</v>
      </c>
      <c r="S82" s="212">
        <f t="shared" si="42"/>
        <v>67.430000000000007</v>
      </c>
      <c r="T82" s="210">
        <v>0</v>
      </c>
      <c r="U82" s="210">
        <v>0</v>
      </c>
      <c r="V82" s="210">
        <v>4.7800000000000011</v>
      </c>
      <c r="W82" s="210">
        <v>62.650000000000006</v>
      </c>
      <c r="X82" s="210">
        <v>0</v>
      </c>
      <c r="Y82" s="210">
        <f t="shared" si="43"/>
        <v>0</v>
      </c>
      <c r="Z82" s="210">
        <v>0</v>
      </c>
      <c r="AA82" s="210">
        <v>0</v>
      </c>
      <c r="AB82" s="210">
        <v>0</v>
      </c>
      <c r="AC82" s="210">
        <v>0</v>
      </c>
      <c r="AD82" s="210">
        <v>0</v>
      </c>
      <c r="AE82" s="210">
        <f t="shared" si="44"/>
        <v>0</v>
      </c>
      <c r="AF82" s="210">
        <v>0</v>
      </c>
      <c r="AG82" s="210">
        <v>0</v>
      </c>
      <c r="AH82" s="210">
        <v>0</v>
      </c>
      <c r="AI82" s="210">
        <v>0</v>
      </c>
      <c r="AJ82" s="210">
        <v>0</v>
      </c>
      <c r="AK82" s="210">
        <v>0</v>
      </c>
      <c r="AL82" s="210">
        <v>41.260000000000019</v>
      </c>
      <c r="AM82" s="210">
        <v>0</v>
      </c>
      <c r="AN82" s="213">
        <v>0</v>
      </c>
    </row>
    <row r="83" spans="1:40" ht="15" customHeight="1" x14ac:dyDescent="0.15">
      <c r="A83" s="272"/>
      <c r="B83" s="214">
        <f t="shared" si="40"/>
        <v>6213.1200000000099</v>
      </c>
      <c r="C83" s="214">
        <f t="shared" si="41"/>
        <v>5242.6900000000096</v>
      </c>
      <c r="D83" s="214">
        <v>3901.4800000000105</v>
      </c>
      <c r="E83" s="214">
        <v>1248.9199999999994</v>
      </c>
      <c r="F83" s="214">
        <v>0.76</v>
      </c>
      <c r="G83" s="214">
        <v>0</v>
      </c>
      <c r="H83" s="214">
        <v>20.869999999999962</v>
      </c>
      <c r="I83" s="214">
        <v>0</v>
      </c>
      <c r="J83" s="214">
        <v>64.909999999999982</v>
      </c>
      <c r="K83" s="214">
        <v>0</v>
      </c>
      <c r="L83" s="214">
        <v>0.55000000000000004</v>
      </c>
      <c r="M83" s="214">
        <v>5.2</v>
      </c>
      <c r="N83" s="214">
        <v>0</v>
      </c>
      <c r="O83" s="214">
        <v>0</v>
      </c>
      <c r="P83" s="214">
        <v>0</v>
      </c>
      <c r="Q83" s="215">
        <v>0</v>
      </c>
      <c r="R83" s="215">
        <v>59.249999999999993</v>
      </c>
      <c r="S83" s="216">
        <f t="shared" si="42"/>
        <v>911.18000000000006</v>
      </c>
      <c r="T83" s="214">
        <v>0</v>
      </c>
      <c r="U83" s="214">
        <v>0</v>
      </c>
      <c r="V83" s="214">
        <v>183.26999999999998</v>
      </c>
      <c r="W83" s="214">
        <v>727.91000000000008</v>
      </c>
      <c r="X83" s="214">
        <v>0</v>
      </c>
      <c r="Y83" s="214">
        <f t="shared" si="43"/>
        <v>0</v>
      </c>
      <c r="Z83" s="214">
        <v>0</v>
      </c>
      <c r="AA83" s="214">
        <v>0</v>
      </c>
      <c r="AB83" s="214">
        <v>0</v>
      </c>
      <c r="AC83" s="214">
        <v>0</v>
      </c>
      <c r="AD83" s="214">
        <v>0</v>
      </c>
      <c r="AE83" s="214">
        <f t="shared" si="44"/>
        <v>0</v>
      </c>
      <c r="AF83" s="214">
        <v>0</v>
      </c>
      <c r="AG83" s="214">
        <v>0</v>
      </c>
      <c r="AH83" s="214">
        <v>0</v>
      </c>
      <c r="AI83" s="214">
        <v>0</v>
      </c>
      <c r="AJ83" s="214">
        <v>0</v>
      </c>
      <c r="AK83" s="214">
        <v>0</v>
      </c>
      <c r="AL83" s="214">
        <v>0</v>
      </c>
      <c r="AM83" s="214">
        <v>0</v>
      </c>
      <c r="AN83" s="217">
        <v>0</v>
      </c>
    </row>
    <row r="84" spans="1:40" ht="15" customHeight="1" x14ac:dyDescent="0.15">
      <c r="A84" s="46" t="s">
        <v>219</v>
      </c>
      <c r="B84" s="210">
        <f t="shared" si="40"/>
        <v>453.71999999999969</v>
      </c>
      <c r="C84" s="210">
        <f t="shared" si="41"/>
        <v>453.71999999999969</v>
      </c>
      <c r="D84" s="210">
        <v>0</v>
      </c>
      <c r="E84" s="210">
        <v>0</v>
      </c>
      <c r="F84" s="210">
        <v>0</v>
      </c>
      <c r="G84" s="210">
        <v>0</v>
      </c>
      <c r="H84" s="210">
        <v>0</v>
      </c>
      <c r="I84" s="210">
        <v>0</v>
      </c>
      <c r="J84" s="210">
        <v>0</v>
      </c>
      <c r="K84" s="210">
        <v>0</v>
      </c>
      <c r="L84" s="210">
        <v>0</v>
      </c>
      <c r="M84" s="210">
        <v>0</v>
      </c>
      <c r="N84" s="210">
        <v>0</v>
      </c>
      <c r="O84" s="210">
        <v>453.71999999999969</v>
      </c>
      <c r="P84" s="210">
        <v>0</v>
      </c>
      <c r="Q84" s="211">
        <v>0</v>
      </c>
      <c r="R84" s="211">
        <v>0</v>
      </c>
      <c r="S84" s="212">
        <f t="shared" si="42"/>
        <v>0</v>
      </c>
      <c r="T84" s="210">
        <v>0</v>
      </c>
      <c r="U84" s="210">
        <v>0</v>
      </c>
      <c r="V84" s="210">
        <v>0</v>
      </c>
      <c r="W84" s="210">
        <v>0</v>
      </c>
      <c r="X84" s="210">
        <v>0</v>
      </c>
      <c r="Y84" s="210">
        <f t="shared" si="43"/>
        <v>0</v>
      </c>
      <c r="Z84" s="210">
        <v>0</v>
      </c>
      <c r="AA84" s="210">
        <v>0</v>
      </c>
      <c r="AB84" s="210">
        <v>0</v>
      </c>
      <c r="AC84" s="210">
        <v>0</v>
      </c>
      <c r="AD84" s="210">
        <v>0</v>
      </c>
      <c r="AE84" s="210">
        <f t="shared" si="44"/>
        <v>0</v>
      </c>
      <c r="AF84" s="210">
        <v>0</v>
      </c>
      <c r="AG84" s="210">
        <v>0</v>
      </c>
      <c r="AH84" s="210">
        <v>0</v>
      </c>
      <c r="AI84" s="210">
        <v>0</v>
      </c>
      <c r="AJ84" s="210">
        <v>0</v>
      </c>
      <c r="AK84" s="210">
        <v>0</v>
      </c>
      <c r="AL84" s="210">
        <v>0</v>
      </c>
      <c r="AM84" s="210">
        <v>0</v>
      </c>
      <c r="AN84" s="213">
        <v>0</v>
      </c>
    </row>
    <row r="85" spans="1:40" ht="15" customHeight="1" x14ac:dyDescent="0.15">
      <c r="A85" s="272"/>
      <c r="B85" s="214">
        <f t="shared" si="40"/>
        <v>660.15999999999963</v>
      </c>
      <c r="C85" s="214">
        <f t="shared" si="41"/>
        <v>660.15999999999963</v>
      </c>
      <c r="D85" s="214">
        <v>0</v>
      </c>
      <c r="E85" s="214">
        <v>1.1599999999999999</v>
      </c>
      <c r="F85" s="214">
        <v>0</v>
      </c>
      <c r="G85" s="214">
        <v>577.76999999999964</v>
      </c>
      <c r="H85" s="214">
        <v>16.440000000000001</v>
      </c>
      <c r="I85" s="214">
        <v>3.54</v>
      </c>
      <c r="J85" s="214">
        <v>61.249999999999986</v>
      </c>
      <c r="K85" s="214">
        <v>0</v>
      </c>
      <c r="L85" s="214">
        <v>0</v>
      </c>
      <c r="M85" s="214">
        <v>0</v>
      </c>
      <c r="N85" s="214">
        <v>0</v>
      </c>
      <c r="O85" s="214">
        <v>0</v>
      </c>
      <c r="P85" s="214">
        <v>0</v>
      </c>
      <c r="Q85" s="215">
        <v>0</v>
      </c>
      <c r="R85" s="215">
        <v>0</v>
      </c>
      <c r="S85" s="216">
        <f t="shared" si="42"/>
        <v>0</v>
      </c>
      <c r="T85" s="214">
        <v>0</v>
      </c>
      <c r="U85" s="214">
        <v>0</v>
      </c>
      <c r="V85" s="214">
        <v>0</v>
      </c>
      <c r="W85" s="214">
        <v>0</v>
      </c>
      <c r="X85" s="214">
        <v>0</v>
      </c>
      <c r="Y85" s="214">
        <f t="shared" si="43"/>
        <v>0</v>
      </c>
      <c r="Z85" s="214">
        <v>0</v>
      </c>
      <c r="AA85" s="214">
        <v>0</v>
      </c>
      <c r="AB85" s="214">
        <v>0</v>
      </c>
      <c r="AC85" s="214">
        <v>0</v>
      </c>
      <c r="AD85" s="214">
        <v>0</v>
      </c>
      <c r="AE85" s="214">
        <f t="shared" si="44"/>
        <v>0</v>
      </c>
      <c r="AF85" s="214">
        <v>0</v>
      </c>
      <c r="AG85" s="214">
        <v>0</v>
      </c>
      <c r="AH85" s="214">
        <v>0</v>
      </c>
      <c r="AI85" s="214">
        <v>0</v>
      </c>
      <c r="AJ85" s="214">
        <v>0</v>
      </c>
      <c r="AK85" s="214">
        <v>0</v>
      </c>
      <c r="AL85" s="214">
        <v>0</v>
      </c>
      <c r="AM85" s="214">
        <v>0</v>
      </c>
      <c r="AN85" s="217">
        <v>0</v>
      </c>
    </row>
    <row r="86" spans="1:40" ht="15" customHeight="1" x14ac:dyDescent="0.15">
      <c r="A86" s="46" t="s">
        <v>220</v>
      </c>
      <c r="B86" s="210">
        <f t="shared" si="40"/>
        <v>20.389999999999993</v>
      </c>
      <c r="C86" s="210">
        <f t="shared" si="41"/>
        <v>20.389999999999993</v>
      </c>
      <c r="D86" s="210">
        <v>0</v>
      </c>
      <c r="E86" s="210">
        <v>0</v>
      </c>
      <c r="F86" s="210">
        <v>0</v>
      </c>
      <c r="G86" s="210">
        <v>0</v>
      </c>
      <c r="H86" s="210">
        <v>0</v>
      </c>
      <c r="I86" s="210">
        <v>0</v>
      </c>
      <c r="J86" s="210">
        <v>0</v>
      </c>
      <c r="K86" s="210">
        <v>0</v>
      </c>
      <c r="L86" s="210">
        <v>0</v>
      </c>
      <c r="M86" s="210">
        <v>0</v>
      </c>
      <c r="N86" s="210">
        <v>0</v>
      </c>
      <c r="O86" s="210">
        <v>20.389999999999993</v>
      </c>
      <c r="P86" s="210">
        <v>0</v>
      </c>
      <c r="Q86" s="211">
        <v>0</v>
      </c>
      <c r="R86" s="211">
        <v>0</v>
      </c>
      <c r="S86" s="212">
        <f t="shared" si="42"/>
        <v>0</v>
      </c>
      <c r="T86" s="210">
        <v>0</v>
      </c>
      <c r="U86" s="210">
        <v>0</v>
      </c>
      <c r="V86" s="210">
        <v>0</v>
      </c>
      <c r="W86" s="210">
        <v>0</v>
      </c>
      <c r="X86" s="210">
        <v>0</v>
      </c>
      <c r="Y86" s="210">
        <f t="shared" si="43"/>
        <v>0</v>
      </c>
      <c r="Z86" s="210">
        <v>0</v>
      </c>
      <c r="AA86" s="210">
        <v>0</v>
      </c>
      <c r="AB86" s="210">
        <v>0</v>
      </c>
      <c r="AC86" s="210">
        <v>0</v>
      </c>
      <c r="AD86" s="210">
        <v>0</v>
      </c>
      <c r="AE86" s="210">
        <f t="shared" si="44"/>
        <v>0</v>
      </c>
      <c r="AF86" s="210">
        <v>0</v>
      </c>
      <c r="AG86" s="210">
        <v>0</v>
      </c>
      <c r="AH86" s="210">
        <v>0</v>
      </c>
      <c r="AI86" s="210">
        <v>0</v>
      </c>
      <c r="AJ86" s="210">
        <v>0</v>
      </c>
      <c r="AK86" s="210">
        <v>0</v>
      </c>
      <c r="AL86" s="210">
        <v>0</v>
      </c>
      <c r="AM86" s="210">
        <v>0</v>
      </c>
      <c r="AN86" s="213">
        <v>0</v>
      </c>
    </row>
    <row r="87" spans="1:40" ht="15" customHeight="1" x14ac:dyDescent="0.15">
      <c r="A87" s="272"/>
      <c r="B87" s="214">
        <f t="shared" si="40"/>
        <v>602.98000000000013</v>
      </c>
      <c r="C87" s="214">
        <f t="shared" si="41"/>
        <v>602.82000000000016</v>
      </c>
      <c r="D87" s="214">
        <v>20.72</v>
      </c>
      <c r="E87" s="214">
        <v>429.9700000000002</v>
      </c>
      <c r="F87" s="214">
        <v>0</v>
      </c>
      <c r="G87" s="214">
        <v>121.08999999999999</v>
      </c>
      <c r="H87" s="214">
        <v>10.65</v>
      </c>
      <c r="I87" s="214">
        <v>0</v>
      </c>
      <c r="J87" s="214">
        <v>20.389999999999993</v>
      </c>
      <c r="K87" s="214">
        <v>0</v>
      </c>
      <c r="L87" s="214">
        <v>0</v>
      </c>
      <c r="M87" s="214">
        <v>0</v>
      </c>
      <c r="N87" s="214">
        <v>0</v>
      </c>
      <c r="O87" s="214">
        <v>0</v>
      </c>
      <c r="P87" s="214">
        <v>0</v>
      </c>
      <c r="Q87" s="215">
        <v>0</v>
      </c>
      <c r="R87" s="215">
        <v>0</v>
      </c>
      <c r="S87" s="216">
        <f t="shared" si="42"/>
        <v>0</v>
      </c>
      <c r="T87" s="214">
        <v>0</v>
      </c>
      <c r="U87" s="214">
        <v>0</v>
      </c>
      <c r="V87" s="214">
        <v>0</v>
      </c>
      <c r="W87" s="214">
        <v>0</v>
      </c>
      <c r="X87" s="214">
        <v>0</v>
      </c>
      <c r="Y87" s="214">
        <f t="shared" si="43"/>
        <v>0</v>
      </c>
      <c r="Z87" s="214">
        <v>0</v>
      </c>
      <c r="AA87" s="214">
        <v>0</v>
      </c>
      <c r="AB87" s="214">
        <v>0</v>
      </c>
      <c r="AC87" s="214">
        <v>0</v>
      </c>
      <c r="AD87" s="214">
        <v>0</v>
      </c>
      <c r="AE87" s="214">
        <f t="shared" si="44"/>
        <v>0</v>
      </c>
      <c r="AF87" s="214">
        <v>0</v>
      </c>
      <c r="AG87" s="214">
        <v>0</v>
      </c>
      <c r="AH87" s="214">
        <v>0</v>
      </c>
      <c r="AI87" s="214">
        <v>0</v>
      </c>
      <c r="AJ87" s="214">
        <v>0</v>
      </c>
      <c r="AK87" s="214">
        <v>0</v>
      </c>
      <c r="AL87" s="214">
        <v>0</v>
      </c>
      <c r="AM87" s="214">
        <v>0.16</v>
      </c>
      <c r="AN87" s="217">
        <v>0</v>
      </c>
    </row>
    <row r="88" spans="1:40" ht="15" customHeight="1" x14ac:dyDescent="0.15">
      <c r="A88" s="46" t="s">
        <v>221</v>
      </c>
      <c r="B88" s="210">
        <f t="shared" si="40"/>
        <v>57.780000000000008</v>
      </c>
      <c r="C88" s="210">
        <f t="shared" si="41"/>
        <v>57.780000000000008</v>
      </c>
      <c r="D88" s="210">
        <v>0</v>
      </c>
      <c r="E88" s="210">
        <v>0</v>
      </c>
      <c r="F88" s="210">
        <v>0</v>
      </c>
      <c r="G88" s="210">
        <v>0</v>
      </c>
      <c r="H88" s="210">
        <v>0</v>
      </c>
      <c r="I88" s="210">
        <v>0</v>
      </c>
      <c r="J88" s="210">
        <v>0</v>
      </c>
      <c r="K88" s="210">
        <v>0</v>
      </c>
      <c r="L88" s="210">
        <v>0</v>
      </c>
      <c r="M88" s="210">
        <v>0</v>
      </c>
      <c r="N88" s="210">
        <v>0</v>
      </c>
      <c r="O88" s="210">
        <v>57.780000000000008</v>
      </c>
      <c r="P88" s="210">
        <v>0</v>
      </c>
      <c r="Q88" s="211">
        <v>0</v>
      </c>
      <c r="R88" s="211">
        <v>0</v>
      </c>
      <c r="S88" s="212">
        <f t="shared" si="42"/>
        <v>0</v>
      </c>
      <c r="T88" s="210">
        <v>0</v>
      </c>
      <c r="U88" s="210">
        <v>0</v>
      </c>
      <c r="V88" s="210">
        <v>0</v>
      </c>
      <c r="W88" s="210">
        <v>0</v>
      </c>
      <c r="X88" s="210">
        <v>0</v>
      </c>
      <c r="Y88" s="210">
        <f t="shared" si="43"/>
        <v>0</v>
      </c>
      <c r="Z88" s="210">
        <v>0</v>
      </c>
      <c r="AA88" s="210">
        <v>0</v>
      </c>
      <c r="AB88" s="210">
        <v>0</v>
      </c>
      <c r="AC88" s="210">
        <v>0</v>
      </c>
      <c r="AD88" s="210">
        <v>0</v>
      </c>
      <c r="AE88" s="210">
        <f t="shared" si="44"/>
        <v>0</v>
      </c>
      <c r="AF88" s="210">
        <v>0</v>
      </c>
      <c r="AG88" s="210">
        <v>0</v>
      </c>
      <c r="AH88" s="210">
        <v>0</v>
      </c>
      <c r="AI88" s="210">
        <v>0</v>
      </c>
      <c r="AJ88" s="210">
        <v>0</v>
      </c>
      <c r="AK88" s="210">
        <v>0</v>
      </c>
      <c r="AL88" s="210">
        <v>0</v>
      </c>
      <c r="AM88" s="210">
        <v>0</v>
      </c>
      <c r="AN88" s="213">
        <v>0</v>
      </c>
    </row>
    <row r="89" spans="1:40" ht="15" customHeight="1" x14ac:dyDescent="0.15">
      <c r="A89" s="272"/>
      <c r="B89" s="214">
        <f t="shared" si="40"/>
        <v>1242.7199999999989</v>
      </c>
      <c r="C89" s="214">
        <f t="shared" si="41"/>
        <v>1238.7699999999991</v>
      </c>
      <c r="D89" s="214">
        <v>1132.6199999999992</v>
      </c>
      <c r="E89" s="214">
        <v>24.490000000000002</v>
      </c>
      <c r="F89" s="214">
        <v>3.03</v>
      </c>
      <c r="G89" s="214">
        <v>0</v>
      </c>
      <c r="H89" s="214">
        <v>20.85</v>
      </c>
      <c r="I89" s="214">
        <v>0</v>
      </c>
      <c r="J89" s="214">
        <v>57.780000000000008</v>
      </c>
      <c r="K89" s="214">
        <v>0</v>
      </c>
      <c r="L89" s="214">
        <v>0</v>
      </c>
      <c r="M89" s="214">
        <v>0</v>
      </c>
      <c r="N89" s="214">
        <v>0</v>
      </c>
      <c r="O89" s="214">
        <v>0</v>
      </c>
      <c r="P89" s="214">
        <v>0</v>
      </c>
      <c r="Q89" s="215">
        <v>0</v>
      </c>
      <c r="R89" s="215">
        <v>3.6100000000000003</v>
      </c>
      <c r="S89" s="216">
        <f t="shared" si="42"/>
        <v>0</v>
      </c>
      <c r="T89" s="214">
        <v>0</v>
      </c>
      <c r="U89" s="214">
        <v>0</v>
      </c>
      <c r="V89" s="214">
        <v>0</v>
      </c>
      <c r="W89" s="214">
        <v>0</v>
      </c>
      <c r="X89" s="214">
        <v>0</v>
      </c>
      <c r="Y89" s="214">
        <f t="shared" si="43"/>
        <v>0</v>
      </c>
      <c r="Z89" s="214">
        <v>0</v>
      </c>
      <c r="AA89" s="214">
        <v>0</v>
      </c>
      <c r="AB89" s="214">
        <v>0</v>
      </c>
      <c r="AC89" s="214">
        <v>0</v>
      </c>
      <c r="AD89" s="214">
        <v>0</v>
      </c>
      <c r="AE89" s="214">
        <f t="shared" si="44"/>
        <v>0</v>
      </c>
      <c r="AF89" s="214">
        <v>0</v>
      </c>
      <c r="AG89" s="214">
        <v>0</v>
      </c>
      <c r="AH89" s="214">
        <v>0</v>
      </c>
      <c r="AI89" s="214">
        <v>0</v>
      </c>
      <c r="AJ89" s="214">
        <v>0</v>
      </c>
      <c r="AK89" s="214">
        <v>0</v>
      </c>
      <c r="AL89" s="214">
        <v>0</v>
      </c>
      <c r="AM89" s="214">
        <v>0.34</v>
      </c>
      <c r="AN89" s="217">
        <v>0</v>
      </c>
    </row>
    <row r="90" spans="1:40" ht="15" customHeight="1" x14ac:dyDescent="0.15">
      <c r="A90" s="46" t="s">
        <v>223</v>
      </c>
      <c r="B90" s="210">
        <f t="shared" si="40"/>
        <v>0</v>
      </c>
      <c r="C90" s="210">
        <f t="shared" si="41"/>
        <v>0</v>
      </c>
      <c r="D90" s="210">
        <v>0</v>
      </c>
      <c r="E90" s="210">
        <v>0</v>
      </c>
      <c r="F90" s="210">
        <v>0</v>
      </c>
      <c r="G90" s="210">
        <v>0</v>
      </c>
      <c r="H90" s="210">
        <v>0</v>
      </c>
      <c r="I90" s="210">
        <v>0</v>
      </c>
      <c r="J90" s="210">
        <v>0</v>
      </c>
      <c r="K90" s="210">
        <v>0</v>
      </c>
      <c r="L90" s="210">
        <v>0</v>
      </c>
      <c r="M90" s="210">
        <v>0</v>
      </c>
      <c r="N90" s="210">
        <v>0</v>
      </c>
      <c r="O90" s="210">
        <v>0</v>
      </c>
      <c r="P90" s="210">
        <v>0</v>
      </c>
      <c r="Q90" s="211">
        <v>0</v>
      </c>
      <c r="R90" s="211">
        <v>0</v>
      </c>
      <c r="S90" s="212">
        <f t="shared" si="42"/>
        <v>0</v>
      </c>
      <c r="T90" s="210">
        <v>0</v>
      </c>
      <c r="U90" s="210">
        <v>0</v>
      </c>
      <c r="V90" s="210">
        <v>0</v>
      </c>
      <c r="W90" s="210">
        <v>0</v>
      </c>
      <c r="X90" s="210">
        <v>0</v>
      </c>
      <c r="Y90" s="210">
        <f t="shared" si="43"/>
        <v>0</v>
      </c>
      <c r="Z90" s="210">
        <v>0</v>
      </c>
      <c r="AA90" s="210">
        <v>0</v>
      </c>
      <c r="AB90" s="210">
        <v>0</v>
      </c>
      <c r="AC90" s="210">
        <v>0</v>
      </c>
      <c r="AD90" s="210">
        <v>0</v>
      </c>
      <c r="AE90" s="210">
        <f t="shared" si="44"/>
        <v>0</v>
      </c>
      <c r="AF90" s="210">
        <v>0</v>
      </c>
      <c r="AG90" s="210">
        <v>0</v>
      </c>
      <c r="AH90" s="210">
        <v>0</v>
      </c>
      <c r="AI90" s="210">
        <v>0</v>
      </c>
      <c r="AJ90" s="210">
        <v>0</v>
      </c>
      <c r="AK90" s="210">
        <v>0</v>
      </c>
      <c r="AL90" s="210">
        <v>0</v>
      </c>
      <c r="AM90" s="210">
        <v>0</v>
      </c>
      <c r="AN90" s="213">
        <v>0</v>
      </c>
    </row>
    <row r="91" spans="1:40" ht="15" customHeight="1" x14ac:dyDescent="0.15">
      <c r="A91" s="272"/>
      <c r="B91" s="214">
        <f t="shared" si="40"/>
        <v>63.20000000000001</v>
      </c>
      <c r="C91" s="214">
        <f t="shared" si="41"/>
        <v>63.20000000000001</v>
      </c>
      <c r="D91" s="214">
        <v>0</v>
      </c>
      <c r="E91" s="214">
        <v>62.910000000000011</v>
      </c>
      <c r="F91" s="214">
        <v>0.28999999999999998</v>
      </c>
      <c r="G91" s="214">
        <v>0</v>
      </c>
      <c r="H91" s="214">
        <v>0</v>
      </c>
      <c r="I91" s="214">
        <v>0</v>
      </c>
      <c r="J91" s="214">
        <v>0</v>
      </c>
      <c r="K91" s="214">
        <v>0</v>
      </c>
      <c r="L91" s="214">
        <v>0</v>
      </c>
      <c r="M91" s="214">
        <v>0</v>
      </c>
      <c r="N91" s="214">
        <v>0</v>
      </c>
      <c r="O91" s="214">
        <v>0</v>
      </c>
      <c r="P91" s="214">
        <v>0</v>
      </c>
      <c r="Q91" s="215">
        <v>0</v>
      </c>
      <c r="R91" s="215">
        <v>0</v>
      </c>
      <c r="S91" s="216">
        <f t="shared" si="42"/>
        <v>0</v>
      </c>
      <c r="T91" s="214">
        <v>0</v>
      </c>
      <c r="U91" s="214">
        <v>0</v>
      </c>
      <c r="V91" s="214">
        <v>0</v>
      </c>
      <c r="W91" s="214">
        <v>0</v>
      </c>
      <c r="X91" s="214">
        <v>0</v>
      </c>
      <c r="Y91" s="214">
        <f t="shared" si="43"/>
        <v>0</v>
      </c>
      <c r="Z91" s="214">
        <v>0</v>
      </c>
      <c r="AA91" s="214">
        <v>0</v>
      </c>
      <c r="AB91" s="214">
        <v>0</v>
      </c>
      <c r="AC91" s="214">
        <v>0</v>
      </c>
      <c r="AD91" s="214">
        <v>0</v>
      </c>
      <c r="AE91" s="214">
        <f t="shared" si="44"/>
        <v>0</v>
      </c>
      <c r="AF91" s="214">
        <v>0</v>
      </c>
      <c r="AG91" s="214">
        <v>0</v>
      </c>
      <c r="AH91" s="214">
        <v>0</v>
      </c>
      <c r="AI91" s="214">
        <v>0</v>
      </c>
      <c r="AJ91" s="214">
        <v>0</v>
      </c>
      <c r="AK91" s="214">
        <v>0</v>
      </c>
      <c r="AL91" s="214">
        <v>0</v>
      </c>
      <c r="AM91" s="214">
        <v>0</v>
      </c>
      <c r="AN91" s="217">
        <v>0</v>
      </c>
    </row>
    <row r="92" spans="1:40" ht="15" customHeight="1" x14ac:dyDescent="0.15">
      <c r="A92" s="46" t="s">
        <v>167</v>
      </c>
      <c r="B92" s="210">
        <f t="shared" si="40"/>
        <v>77.709999999999994</v>
      </c>
      <c r="C92" s="210">
        <f t="shared" si="41"/>
        <v>77.709999999999994</v>
      </c>
      <c r="D92" s="210">
        <v>0</v>
      </c>
      <c r="E92" s="210">
        <v>0</v>
      </c>
      <c r="F92" s="210">
        <v>0</v>
      </c>
      <c r="G92" s="210">
        <v>0</v>
      </c>
      <c r="H92" s="210">
        <v>0</v>
      </c>
      <c r="I92" s="210">
        <v>0</v>
      </c>
      <c r="J92" s="210">
        <v>0</v>
      </c>
      <c r="K92" s="210">
        <v>0</v>
      </c>
      <c r="L92" s="210">
        <v>0</v>
      </c>
      <c r="M92" s="210">
        <v>0</v>
      </c>
      <c r="N92" s="210">
        <v>0</v>
      </c>
      <c r="O92" s="210">
        <v>77.709999999999994</v>
      </c>
      <c r="P92" s="210">
        <v>0</v>
      </c>
      <c r="Q92" s="211">
        <v>0</v>
      </c>
      <c r="R92" s="211">
        <v>0</v>
      </c>
      <c r="S92" s="212">
        <f t="shared" si="42"/>
        <v>0</v>
      </c>
      <c r="T92" s="210">
        <v>0</v>
      </c>
      <c r="U92" s="210">
        <v>0</v>
      </c>
      <c r="V92" s="210">
        <v>0</v>
      </c>
      <c r="W92" s="210">
        <v>0</v>
      </c>
      <c r="X92" s="210">
        <v>0</v>
      </c>
      <c r="Y92" s="210">
        <f t="shared" si="43"/>
        <v>0</v>
      </c>
      <c r="Z92" s="210">
        <v>0</v>
      </c>
      <c r="AA92" s="210">
        <v>0</v>
      </c>
      <c r="AB92" s="210">
        <v>0</v>
      </c>
      <c r="AC92" s="210">
        <v>0</v>
      </c>
      <c r="AD92" s="210">
        <v>0</v>
      </c>
      <c r="AE92" s="210">
        <f t="shared" si="44"/>
        <v>0</v>
      </c>
      <c r="AF92" s="210">
        <v>0</v>
      </c>
      <c r="AG92" s="210">
        <v>0</v>
      </c>
      <c r="AH92" s="210">
        <v>0</v>
      </c>
      <c r="AI92" s="210">
        <v>0</v>
      </c>
      <c r="AJ92" s="210">
        <v>0</v>
      </c>
      <c r="AK92" s="210">
        <v>0</v>
      </c>
      <c r="AL92" s="210">
        <v>0</v>
      </c>
      <c r="AM92" s="210">
        <v>0</v>
      </c>
      <c r="AN92" s="213">
        <v>0</v>
      </c>
    </row>
    <row r="93" spans="1:40" ht="15" customHeight="1" x14ac:dyDescent="0.15">
      <c r="A93" s="272"/>
      <c r="B93" s="214">
        <f t="shared" si="40"/>
        <v>498.29999999999961</v>
      </c>
      <c r="C93" s="214">
        <f t="shared" si="41"/>
        <v>498.29999999999961</v>
      </c>
      <c r="D93" s="214">
        <v>0</v>
      </c>
      <c r="E93" s="214">
        <v>141.57000000000002</v>
      </c>
      <c r="F93" s="214">
        <v>0.02</v>
      </c>
      <c r="G93" s="214">
        <v>337.01999999999953</v>
      </c>
      <c r="H93" s="214">
        <v>11.47</v>
      </c>
      <c r="I93" s="214">
        <v>0</v>
      </c>
      <c r="J93" s="214">
        <v>0</v>
      </c>
      <c r="K93" s="214">
        <v>0</v>
      </c>
      <c r="L93" s="214">
        <v>0</v>
      </c>
      <c r="M93" s="214">
        <v>0</v>
      </c>
      <c r="N93" s="214">
        <v>0</v>
      </c>
      <c r="O93" s="214">
        <v>8.2199999999999989</v>
      </c>
      <c r="P93" s="214">
        <v>0</v>
      </c>
      <c r="Q93" s="215">
        <v>0</v>
      </c>
      <c r="R93" s="215">
        <v>0</v>
      </c>
      <c r="S93" s="216">
        <f t="shared" si="42"/>
        <v>0</v>
      </c>
      <c r="T93" s="214">
        <v>0</v>
      </c>
      <c r="U93" s="214">
        <v>0</v>
      </c>
      <c r="V93" s="214">
        <v>0</v>
      </c>
      <c r="W93" s="214">
        <v>0</v>
      </c>
      <c r="X93" s="214">
        <v>0</v>
      </c>
      <c r="Y93" s="214">
        <f t="shared" si="43"/>
        <v>0</v>
      </c>
      <c r="Z93" s="214">
        <v>0</v>
      </c>
      <c r="AA93" s="214">
        <v>0</v>
      </c>
      <c r="AB93" s="214">
        <v>0</v>
      </c>
      <c r="AC93" s="214">
        <v>0</v>
      </c>
      <c r="AD93" s="214">
        <v>0</v>
      </c>
      <c r="AE93" s="214">
        <f t="shared" si="44"/>
        <v>0</v>
      </c>
      <c r="AF93" s="214">
        <v>0</v>
      </c>
      <c r="AG93" s="214">
        <v>0</v>
      </c>
      <c r="AH93" s="214">
        <v>0</v>
      </c>
      <c r="AI93" s="214">
        <v>0</v>
      </c>
      <c r="AJ93" s="214">
        <v>0</v>
      </c>
      <c r="AK93" s="214">
        <v>0</v>
      </c>
      <c r="AL93" s="214">
        <v>0</v>
      </c>
      <c r="AM93" s="214">
        <v>0</v>
      </c>
      <c r="AN93" s="217">
        <v>0</v>
      </c>
    </row>
    <row r="94" spans="1:40" ht="15" customHeight="1" x14ac:dyDescent="0.15">
      <c r="A94" s="46" t="s">
        <v>222</v>
      </c>
      <c r="B94" s="210">
        <f t="shared" si="40"/>
        <v>121.21000000000001</v>
      </c>
      <c r="C94" s="210">
        <f t="shared" si="41"/>
        <v>121.21000000000001</v>
      </c>
      <c r="D94" s="210">
        <v>0</v>
      </c>
      <c r="E94" s="210">
        <v>64.37</v>
      </c>
      <c r="F94" s="210">
        <v>0</v>
      </c>
      <c r="G94" s="210">
        <v>0</v>
      </c>
      <c r="H94" s="210">
        <v>0</v>
      </c>
      <c r="I94" s="210">
        <v>0</v>
      </c>
      <c r="J94" s="210">
        <v>0</v>
      </c>
      <c r="K94" s="210">
        <v>0</v>
      </c>
      <c r="L94" s="210">
        <v>0</v>
      </c>
      <c r="M94" s="210">
        <v>0</v>
      </c>
      <c r="N94" s="210">
        <v>0</v>
      </c>
      <c r="O94" s="210">
        <v>56.840000000000011</v>
      </c>
      <c r="P94" s="210">
        <v>0</v>
      </c>
      <c r="Q94" s="211">
        <v>0</v>
      </c>
      <c r="R94" s="211">
        <v>0</v>
      </c>
      <c r="S94" s="212">
        <f t="shared" si="42"/>
        <v>0</v>
      </c>
      <c r="T94" s="210">
        <v>0</v>
      </c>
      <c r="U94" s="210">
        <v>0</v>
      </c>
      <c r="V94" s="210">
        <v>0</v>
      </c>
      <c r="W94" s="210">
        <v>0</v>
      </c>
      <c r="X94" s="210">
        <v>0</v>
      </c>
      <c r="Y94" s="210">
        <f t="shared" si="43"/>
        <v>0</v>
      </c>
      <c r="Z94" s="210">
        <v>0</v>
      </c>
      <c r="AA94" s="210">
        <v>0</v>
      </c>
      <c r="AB94" s="210">
        <v>0</v>
      </c>
      <c r="AC94" s="210">
        <v>0</v>
      </c>
      <c r="AD94" s="210">
        <v>0</v>
      </c>
      <c r="AE94" s="210">
        <f t="shared" si="44"/>
        <v>0</v>
      </c>
      <c r="AF94" s="210">
        <v>0</v>
      </c>
      <c r="AG94" s="210">
        <v>0</v>
      </c>
      <c r="AH94" s="210">
        <v>0</v>
      </c>
      <c r="AI94" s="210">
        <v>0</v>
      </c>
      <c r="AJ94" s="210">
        <v>0</v>
      </c>
      <c r="AK94" s="210">
        <v>0</v>
      </c>
      <c r="AL94" s="210">
        <v>0</v>
      </c>
      <c r="AM94" s="210">
        <v>0</v>
      </c>
      <c r="AN94" s="213">
        <v>0</v>
      </c>
    </row>
    <row r="95" spans="1:40" ht="15" customHeight="1" x14ac:dyDescent="0.15">
      <c r="A95" s="272"/>
      <c r="B95" s="214">
        <f t="shared" si="40"/>
        <v>1114.0399999999991</v>
      </c>
      <c r="C95" s="214">
        <f t="shared" si="41"/>
        <v>1114.0399999999991</v>
      </c>
      <c r="D95" s="214">
        <v>64.37</v>
      </c>
      <c r="E95" s="214">
        <v>1019.2099999999991</v>
      </c>
      <c r="F95" s="214">
        <v>4.2200000000000006</v>
      </c>
      <c r="G95" s="214">
        <v>0</v>
      </c>
      <c r="H95" s="214">
        <v>13.490000000000002</v>
      </c>
      <c r="I95" s="214">
        <v>0</v>
      </c>
      <c r="J95" s="214">
        <v>12.749999999999996</v>
      </c>
      <c r="K95" s="214">
        <v>0</v>
      </c>
      <c r="L95" s="214">
        <v>0</v>
      </c>
      <c r="M95" s="214">
        <v>0</v>
      </c>
      <c r="N95" s="214">
        <v>0</v>
      </c>
      <c r="O95" s="214">
        <v>0</v>
      </c>
      <c r="P95" s="214">
        <v>0</v>
      </c>
      <c r="Q95" s="215">
        <v>0</v>
      </c>
      <c r="R95" s="215">
        <v>0</v>
      </c>
      <c r="S95" s="216">
        <f t="shared" si="42"/>
        <v>0</v>
      </c>
      <c r="T95" s="214">
        <v>0</v>
      </c>
      <c r="U95" s="214">
        <v>0</v>
      </c>
      <c r="V95" s="214">
        <v>0</v>
      </c>
      <c r="W95" s="214">
        <v>0</v>
      </c>
      <c r="X95" s="214">
        <v>0</v>
      </c>
      <c r="Y95" s="214">
        <f t="shared" si="43"/>
        <v>0</v>
      </c>
      <c r="Z95" s="214">
        <v>0</v>
      </c>
      <c r="AA95" s="214">
        <v>0</v>
      </c>
      <c r="AB95" s="214">
        <v>0</v>
      </c>
      <c r="AC95" s="214">
        <v>0</v>
      </c>
      <c r="AD95" s="214">
        <v>0</v>
      </c>
      <c r="AE95" s="214">
        <f t="shared" si="44"/>
        <v>0</v>
      </c>
      <c r="AF95" s="214">
        <v>0</v>
      </c>
      <c r="AG95" s="214">
        <v>0</v>
      </c>
      <c r="AH95" s="214">
        <v>0</v>
      </c>
      <c r="AI95" s="214">
        <v>0</v>
      </c>
      <c r="AJ95" s="214">
        <v>0</v>
      </c>
      <c r="AK95" s="214">
        <v>0</v>
      </c>
      <c r="AL95" s="214">
        <v>0</v>
      </c>
      <c r="AM95" s="214">
        <v>0</v>
      </c>
      <c r="AN95" s="217">
        <v>0</v>
      </c>
    </row>
    <row r="96" spans="1:40" ht="15" customHeight="1" x14ac:dyDescent="0.15">
      <c r="A96" s="46" t="s">
        <v>476</v>
      </c>
      <c r="B96" s="210">
        <f t="shared" si="40"/>
        <v>17.840000000000003</v>
      </c>
      <c r="C96" s="210">
        <f t="shared" si="41"/>
        <v>17.840000000000003</v>
      </c>
      <c r="D96" s="210">
        <v>0</v>
      </c>
      <c r="E96" s="210">
        <v>0</v>
      </c>
      <c r="F96" s="210">
        <v>0</v>
      </c>
      <c r="G96" s="210">
        <v>0</v>
      </c>
      <c r="H96" s="210">
        <v>0</v>
      </c>
      <c r="I96" s="210">
        <v>0</v>
      </c>
      <c r="J96" s="210">
        <v>0</v>
      </c>
      <c r="K96" s="210">
        <v>0</v>
      </c>
      <c r="L96" s="210">
        <v>0</v>
      </c>
      <c r="M96" s="210">
        <v>0</v>
      </c>
      <c r="N96" s="210">
        <v>0</v>
      </c>
      <c r="O96" s="210">
        <v>17.840000000000003</v>
      </c>
      <c r="P96" s="210">
        <v>0</v>
      </c>
      <c r="Q96" s="211">
        <v>0</v>
      </c>
      <c r="R96" s="211">
        <v>0</v>
      </c>
      <c r="S96" s="212">
        <f t="shared" si="42"/>
        <v>0</v>
      </c>
      <c r="T96" s="210">
        <v>0</v>
      </c>
      <c r="U96" s="210">
        <v>0</v>
      </c>
      <c r="V96" s="210">
        <v>0</v>
      </c>
      <c r="W96" s="210">
        <v>0</v>
      </c>
      <c r="X96" s="210">
        <v>0</v>
      </c>
      <c r="Y96" s="210">
        <f t="shared" si="43"/>
        <v>0</v>
      </c>
      <c r="Z96" s="210">
        <v>0</v>
      </c>
      <c r="AA96" s="210">
        <v>0</v>
      </c>
      <c r="AB96" s="210">
        <v>0</v>
      </c>
      <c r="AC96" s="210">
        <v>0</v>
      </c>
      <c r="AD96" s="210">
        <v>0</v>
      </c>
      <c r="AE96" s="210">
        <f t="shared" si="44"/>
        <v>0</v>
      </c>
      <c r="AF96" s="210">
        <v>0</v>
      </c>
      <c r="AG96" s="210">
        <v>0</v>
      </c>
      <c r="AH96" s="210">
        <v>0</v>
      </c>
      <c r="AI96" s="210">
        <v>0</v>
      </c>
      <c r="AJ96" s="210">
        <v>0</v>
      </c>
      <c r="AK96" s="210">
        <v>0</v>
      </c>
      <c r="AL96" s="210">
        <v>0</v>
      </c>
      <c r="AM96" s="210">
        <v>0</v>
      </c>
      <c r="AN96" s="213">
        <v>0</v>
      </c>
    </row>
    <row r="97" spans="1:40" ht="15" customHeight="1" x14ac:dyDescent="0.15">
      <c r="A97" s="272"/>
      <c r="B97" s="214">
        <f t="shared" si="40"/>
        <v>646.99999999999989</v>
      </c>
      <c r="C97" s="214">
        <f t="shared" si="41"/>
        <v>643.37999999999988</v>
      </c>
      <c r="D97" s="214">
        <v>0</v>
      </c>
      <c r="E97" s="214">
        <v>290.60000000000002</v>
      </c>
      <c r="F97" s="214">
        <v>0.26</v>
      </c>
      <c r="G97" s="214">
        <v>228.7699999999999</v>
      </c>
      <c r="H97" s="214">
        <v>85.929999999999936</v>
      </c>
      <c r="I97" s="214">
        <v>0</v>
      </c>
      <c r="J97" s="214">
        <v>37.82</v>
      </c>
      <c r="K97" s="214">
        <v>0</v>
      </c>
      <c r="L97" s="214">
        <v>0</v>
      </c>
      <c r="M97" s="214">
        <v>0</v>
      </c>
      <c r="N97" s="214">
        <v>0</v>
      </c>
      <c r="O97" s="214">
        <v>0</v>
      </c>
      <c r="P97" s="214">
        <v>0</v>
      </c>
      <c r="Q97" s="215">
        <v>0</v>
      </c>
      <c r="R97" s="215">
        <v>3.6199999999999988</v>
      </c>
      <c r="S97" s="216">
        <f t="shared" si="42"/>
        <v>0</v>
      </c>
      <c r="T97" s="214">
        <v>0</v>
      </c>
      <c r="U97" s="214">
        <v>0</v>
      </c>
      <c r="V97" s="214">
        <v>0</v>
      </c>
      <c r="W97" s="214">
        <v>0</v>
      </c>
      <c r="X97" s="214">
        <v>0</v>
      </c>
      <c r="Y97" s="214">
        <f t="shared" si="43"/>
        <v>0</v>
      </c>
      <c r="Z97" s="214">
        <v>0</v>
      </c>
      <c r="AA97" s="214">
        <v>0</v>
      </c>
      <c r="AB97" s="214">
        <v>0</v>
      </c>
      <c r="AC97" s="214">
        <v>0</v>
      </c>
      <c r="AD97" s="214">
        <v>0</v>
      </c>
      <c r="AE97" s="214">
        <f t="shared" si="44"/>
        <v>0</v>
      </c>
      <c r="AF97" s="214">
        <v>0</v>
      </c>
      <c r="AG97" s="214">
        <v>0</v>
      </c>
      <c r="AH97" s="214">
        <v>0</v>
      </c>
      <c r="AI97" s="214">
        <v>0</v>
      </c>
      <c r="AJ97" s="214">
        <v>0</v>
      </c>
      <c r="AK97" s="214">
        <v>0</v>
      </c>
      <c r="AL97" s="214">
        <v>0</v>
      </c>
      <c r="AM97" s="214">
        <v>0</v>
      </c>
      <c r="AN97" s="217">
        <v>0</v>
      </c>
    </row>
    <row r="98" spans="1:40" ht="15" customHeight="1" x14ac:dyDescent="0.15">
      <c r="A98" s="46" t="s">
        <v>429</v>
      </c>
      <c r="B98" s="210">
        <f t="shared" si="40"/>
        <v>89.879999999999953</v>
      </c>
      <c r="C98" s="210">
        <f t="shared" si="41"/>
        <v>89.879999999999953</v>
      </c>
      <c r="D98" s="210">
        <v>0</v>
      </c>
      <c r="E98" s="210">
        <v>0</v>
      </c>
      <c r="F98" s="210">
        <v>0</v>
      </c>
      <c r="G98" s="210">
        <v>0</v>
      </c>
      <c r="H98" s="210">
        <v>0</v>
      </c>
      <c r="I98" s="210">
        <v>0</v>
      </c>
      <c r="J98" s="210">
        <v>0</v>
      </c>
      <c r="K98" s="210">
        <v>0</v>
      </c>
      <c r="L98" s="210">
        <v>0</v>
      </c>
      <c r="M98" s="210">
        <v>0</v>
      </c>
      <c r="N98" s="210">
        <v>1.17</v>
      </c>
      <c r="O98" s="210">
        <v>88.709999999999951</v>
      </c>
      <c r="P98" s="210">
        <v>0</v>
      </c>
      <c r="Q98" s="211">
        <v>0</v>
      </c>
      <c r="R98" s="211">
        <v>0</v>
      </c>
      <c r="S98" s="212">
        <f t="shared" si="42"/>
        <v>0</v>
      </c>
      <c r="T98" s="210">
        <v>0</v>
      </c>
      <c r="U98" s="210">
        <v>0</v>
      </c>
      <c r="V98" s="210">
        <v>0</v>
      </c>
      <c r="W98" s="210">
        <v>0</v>
      </c>
      <c r="X98" s="210">
        <v>0</v>
      </c>
      <c r="Y98" s="210">
        <f t="shared" si="43"/>
        <v>0</v>
      </c>
      <c r="Z98" s="210">
        <v>0</v>
      </c>
      <c r="AA98" s="210">
        <v>0</v>
      </c>
      <c r="AB98" s="210">
        <v>0</v>
      </c>
      <c r="AC98" s="210">
        <v>0</v>
      </c>
      <c r="AD98" s="210">
        <v>0</v>
      </c>
      <c r="AE98" s="210">
        <f t="shared" si="44"/>
        <v>0</v>
      </c>
      <c r="AF98" s="210">
        <v>0</v>
      </c>
      <c r="AG98" s="210">
        <v>0</v>
      </c>
      <c r="AH98" s="210">
        <v>0</v>
      </c>
      <c r="AI98" s="210">
        <v>0</v>
      </c>
      <c r="AJ98" s="210">
        <v>0</v>
      </c>
      <c r="AK98" s="210">
        <v>0</v>
      </c>
      <c r="AL98" s="210">
        <v>0</v>
      </c>
      <c r="AM98" s="210">
        <v>0</v>
      </c>
      <c r="AN98" s="213">
        <v>0</v>
      </c>
    </row>
    <row r="99" spans="1:40" ht="15" customHeight="1" thickBot="1" x14ac:dyDescent="0.2">
      <c r="A99" s="271"/>
      <c r="B99" s="218">
        <f t="shared" si="40"/>
        <v>102.96999999999996</v>
      </c>
      <c r="C99" s="218">
        <f t="shared" si="41"/>
        <v>94.049999999999955</v>
      </c>
      <c r="D99" s="218">
        <v>0</v>
      </c>
      <c r="E99" s="218">
        <v>0</v>
      </c>
      <c r="F99" s="218">
        <v>0</v>
      </c>
      <c r="G99" s="218">
        <v>91.719999999999956</v>
      </c>
      <c r="H99" s="218">
        <v>0.63</v>
      </c>
      <c r="I99" s="218">
        <v>1.6999999999999997</v>
      </c>
      <c r="J99" s="218">
        <v>0</v>
      </c>
      <c r="K99" s="218">
        <v>0</v>
      </c>
      <c r="L99" s="218">
        <v>0</v>
      </c>
      <c r="M99" s="218">
        <v>0</v>
      </c>
      <c r="N99" s="218">
        <v>0</v>
      </c>
      <c r="O99" s="218">
        <v>0</v>
      </c>
      <c r="P99" s="218">
        <v>0</v>
      </c>
      <c r="Q99" s="219">
        <v>0</v>
      </c>
      <c r="R99" s="219">
        <v>0</v>
      </c>
      <c r="S99" s="220">
        <f t="shared" si="42"/>
        <v>0</v>
      </c>
      <c r="T99" s="218">
        <v>0</v>
      </c>
      <c r="U99" s="218">
        <v>0</v>
      </c>
      <c r="V99" s="218">
        <v>0</v>
      </c>
      <c r="W99" s="218">
        <v>0</v>
      </c>
      <c r="X99" s="218">
        <v>0</v>
      </c>
      <c r="Y99" s="218">
        <f t="shared" si="43"/>
        <v>0</v>
      </c>
      <c r="Z99" s="218">
        <v>0</v>
      </c>
      <c r="AA99" s="218">
        <v>0</v>
      </c>
      <c r="AB99" s="218">
        <v>0</v>
      </c>
      <c r="AC99" s="218">
        <v>0</v>
      </c>
      <c r="AD99" s="218">
        <v>0</v>
      </c>
      <c r="AE99" s="218">
        <f t="shared" si="44"/>
        <v>0</v>
      </c>
      <c r="AF99" s="218">
        <v>0</v>
      </c>
      <c r="AG99" s="218">
        <v>0</v>
      </c>
      <c r="AH99" s="218">
        <v>0</v>
      </c>
      <c r="AI99" s="218">
        <v>0</v>
      </c>
      <c r="AJ99" s="218">
        <v>0</v>
      </c>
      <c r="AK99" s="218">
        <v>0</v>
      </c>
      <c r="AL99" s="218">
        <v>8.8600000000000012</v>
      </c>
      <c r="AM99" s="218">
        <v>0.06</v>
      </c>
      <c r="AN99" s="221">
        <v>0</v>
      </c>
    </row>
    <row r="100" spans="1:40" ht="15" customHeight="1" x14ac:dyDescent="0.15">
      <c r="A100" s="25" t="s">
        <v>113</v>
      </c>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row>
    <row r="101" spans="1:40" ht="15" customHeight="1" x14ac:dyDescent="0.15">
      <c r="A101" s="25" t="s">
        <v>471</v>
      </c>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row>
    <row r="103" spans="1:40" s="33" customFormat="1" ht="17.25" x14ac:dyDescent="0.15">
      <c r="A103" s="33" t="s">
        <v>477</v>
      </c>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row>
    <row r="104" spans="1:40" ht="15" thickBot="1" x14ac:dyDescent="0.2">
      <c r="A104" s="2"/>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t="s">
        <v>114</v>
      </c>
      <c r="AM104" s="101"/>
      <c r="AN104" s="101"/>
    </row>
    <row r="105" spans="1:40" ht="14.25" customHeight="1" x14ac:dyDescent="0.15">
      <c r="A105" s="429" t="s">
        <v>393</v>
      </c>
      <c r="B105" s="418" t="s">
        <v>126</v>
      </c>
      <c r="C105" s="432" t="s">
        <v>394</v>
      </c>
      <c r="D105" s="433"/>
      <c r="E105" s="433"/>
      <c r="F105" s="433"/>
      <c r="G105" s="433"/>
      <c r="H105" s="433"/>
      <c r="I105" s="433"/>
      <c r="J105" s="433"/>
      <c r="K105" s="433"/>
      <c r="L105" s="433"/>
      <c r="M105" s="433"/>
      <c r="N105" s="433"/>
      <c r="O105" s="433"/>
      <c r="P105" s="434"/>
      <c r="Q105" s="426" t="s">
        <v>146</v>
      </c>
      <c r="R105" s="426" t="s">
        <v>468</v>
      </c>
      <c r="S105" s="165" t="s">
        <v>446</v>
      </c>
      <c r="T105" s="186"/>
      <c r="U105" s="186"/>
      <c r="V105" s="186"/>
      <c r="W105" s="186"/>
      <c r="X105" s="186"/>
      <c r="Y105" s="186"/>
      <c r="Z105" s="186"/>
      <c r="AA105" s="186"/>
      <c r="AB105" s="186"/>
      <c r="AC105" s="186"/>
      <c r="AD105" s="186"/>
      <c r="AE105" s="186"/>
      <c r="AF105" s="186"/>
      <c r="AG105" s="186"/>
      <c r="AH105" s="186"/>
      <c r="AI105" s="186"/>
      <c r="AJ105" s="90" t="s">
        <v>41</v>
      </c>
      <c r="AK105" s="418" t="s">
        <v>143</v>
      </c>
      <c r="AL105" s="418" t="s">
        <v>144</v>
      </c>
      <c r="AM105" s="418" t="s">
        <v>145</v>
      </c>
      <c r="AN105" s="419" t="s">
        <v>469</v>
      </c>
    </row>
    <row r="106" spans="1:40" ht="14.25" customHeight="1" x14ac:dyDescent="0.15">
      <c r="A106" s="430"/>
      <c r="B106" s="416"/>
      <c r="C106" s="435"/>
      <c r="D106" s="395"/>
      <c r="E106" s="395"/>
      <c r="F106" s="395"/>
      <c r="G106" s="395"/>
      <c r="H106" s="395"/>
      <c r="I106" s="395"/>
      <c r="J106" s="395"/>
      <c r="K106" s="395"/>
      <c r="L106" s="395"/>
      <c r="M106" s="395"/>
      <c r="N106" s="395"/>
      <c r="O106" s="395"/>
      <c r="P106" s="396"/>
      <c r="Q106" s="427" t="s">
        <v>58</v>
      </c>
      <c r="R106" s="427" t="s">
        <v>58</v>
      </c>
      <c r="S106" s="422" t="s">
        <v>395</v>
      </c>
      <c r="T106" s="398"/>
      <c r="U106" s="398"/>
      <c r="V106" s="398"/>
      <c r="W106" s="398"/>
      <c r="X106" s="399"/>
      <c r="Y106" s="397" t="s">
        <v>396</v>
      </c>
      <c r="Z106" s="398"/>
      <c r="AA106" s="398"/>
      <c r="AB106" s="398"/>
      <c r="AC106" s="398"/>
      <c r="AD106" s="399"/>
      <c r="AE106" s="397" t="s">
        <v>397</v>
      </c>
      <c r="AF106" s="398"/>
      <c r="AG106" s="398"/>
      <c r="AH106" s="398"/>
      <c r="AI106" s="399"/>
      <c r="AJ106" s="198" t="s">
        <v>59</v>
      </c>
      <c r="AK106" s="416" t="s">
        <v>60</v>
      </c>
      <c r="AL106" s="416" t="s">
        <v>61</v>
      </c>
      <c r="AM106" s="416" t="s">
        <v>62</v>
      </c>
      <c r="AN106" s="420" t="s">
        <v>63</v>
      </c>
    </row>
    <row r="107" spans="1:40" ht="14.25" customHeight="1" x14ac:dyDescent="0.15">
      <c r="A107" s="430"/>
      <c r="B107" s="416"/>
      <c r="C107" s="415" t="s">
        <v>126</v>
      </c>
      <c r="D107" s="415" t="s">
        <v>127</v>
      </c>
      <c r="E107" s="415" t="s">
        <v>128</v>
      </c>
      <c r="F107" s="415" t="s">
        <v>129</v>
      </c>
      <c r="G107" s="415" t="s">
        <v>130</v>
      </c>
      <c r="H107" s="415" t="s">
        <v>131</v>
      </c>
      <c r="I107" s="415" t="s">
        <v>132</v>
      </c>
      <c r="J107" s="415" t="s">
        <v>133</v>
      </c>
      <c r="K107" s="415" t="s">
        <v>134</v>
      </c>
      <c r="L107" s="415" t="s">
        <v>135</v>
      </c>
      <c r="M107" s="415" t="s">
        <v>136</v>
      </c>
      <c r="N107" s="415" t="s">
        <v>326</v>
      </c>
      <c r="O107" s="415" t="s">
        <v>137</v>
      </c>
      <c r="P107" s="415" t="s">
        <v>138</v>
      </c>
      <c r="Q107" s="427" t="s">
        <v>64</v>
      </c>
      <c r="R107" s="427" t="s">
        <v>64</v>
      </c>
      <c r="S107" s="423" t="s">
        <v>126</v>
      </c>
      <c r="T107" s="415" t="s">
        <v>139</v>
      </c>
      <c r="U107" s="415" t="s">
        <v>140</v>
      </c>
      <c r="V107" s="415" t="s">
        <v>141</v>
      </c>
      <c r="W107" s="415" t="s">
        <v>142</v>
      </c>
      <c r="X107" s="415" t="s">
        <v>470</v>
      </c>
      <c r="Y107" s="415" t="s">
        <v>126</v>
      </c>
      <c r="Z107" s="415" t="s">
        <v>139</v>
      </c>
      <c r="AA107" s="415" t="s">
        <v>140</v>
      </c>
      <c r="AB107" s="415" t="s">
        <v>141</v>
      </c>
      <c r="AC107" s="415" t="s">
        <v>142</v>
      </c>
      <c r="AD107" s="415" t="s">
        <v>470</v>
      </c>
      <c r="AE107" s="415" t="s">
        <v>126</v>
      </c>
      <c r="AF107" s="415" t="s">
        <v>140</v>
      </c>
      <c r="AG107" s="415" t="s">
        <v>141</v>
      </c>
      <c r="AH107" s="415" t="s">
        <v>142</v>
      </c>
      <c r="AI107" s="415" t="s">
        <v>470</v>
      </c>
      <c r="AJ107" s="198" t="s">
        <v>65</v>
      </c>
      <c r="AK107" s="416" t="s">
        <v>66</v>
      </c>
      <c r="AL107" s="416" t="s">
        <v>67</v>
      </c>
      <c r="AM107" s="416" t="s">
        <v>68</v>
      </c>
      <c r="AN107" s="420" t="s">
        <v>69</v>
      </c>
    </row>
    <row r="108" spans="1:40" ht="14.25" customHeight="1" x14ac:dyDescent="0.15">
      <c r="A108" s="430"/>
      <c r="B108" s="416"/>
      <c r="C108" s="416"/>
      <c r="D108" s="416" t="s">
        <v>70</v>
      </c>
      <c r="E108" s="416" t="s">
        <v>71</v>
      </c>
      <c r="F108" s="416" t="s">
        <v>71</v>
      </c>
      <c r="G108" s="416" t="s">
        <v>71</v>
      </c>
      <c r="H108" s="416" t="s">
        <v>72</v>
      </c>
      <c r="I108" s="416" t="s">
        <v>73</v>
      </c>
      <c r="J108" s="416" t="s">
        <v>73</v>
      </c>
      <c r="K108" s="416" t="s">
        <v>74</v>
      </c>
      <c r="L108" s="416" t="s">
        <v>75</v>
      </c>
      <c r="M108" s="416" t="s">
        <v>76</v>
      </c>
      <c r="N108" s="416" t="s">
        <v>325</v>
      </c>
      <c r="O108" s="416" t="s">
        <v>77</v>
      </c>
      <c r="P108" s="416" t="s">
        <v>78</v>
      </c>
      <c r="Q108" s="427" t="s">
        <v>79</v>
      </c>
      <c r="R108" s="427" t="s">
        <v>79</v>
      </c>
      <c r="S108" s="424"/>
      <c r="T108" s="416" t="s">
        <v>80</v>
      </c>
      <c r="U108" s="416" t="s">
        <v>81</v>
      </c>
      <c r="V108" s="416" t="s">
        <v>224</v>
      </c>
      <c r="W108" s="416" t="s">
        <v>225</v>
      </c>
      <c r="X108" s="416" t="s">
        <v>225</v>
      </c>
      <c r="Y108" s="416"/>
      <c r="Z108" s="416" t="s">
        <v>80</v>
      </c>
      <c r="AA108" s="416" t="s">
        <v>81</v>
      </c>
      <c r="AB108" s="416" t="s">
        <v>224</v>
      </c>
      <c r="AC108" s="416" t="s">
        <v>225</v>
      </c>
      <c r="AD108" s="416" t="s">
        <v>225</v>
      </c>
      <c r="AE108" s="416"/>
      <c r="AF108" s="416" t="s">
        <v>81</v>
      </c>
      <c r="AG108" s="416" t="s">
        <v>224</v>
      </c>
      <c r="AH108" s="416" t="s">
        <v>225</v>
      </c>
      <c r="AI108" s="416" t="s">
        <v>225</v>
      </c>
      <c r="AJ108" s="198" t="s">
        <v>82</v>
      </c>
      <c r="AK108" s="416" t="s">
        <v>83</v>
      </c>
      <c r="AL108" s="416" t="s">
        <v>84</v>
      </c>
      <c r="AM108" s="416" t="s">
        <v>85</v>
      </c>
      <c r="AN108" s="420" t="s">
        <v>86</v>
      </c>
    </row>
    <row r="109" spans="1:40" ht="14.25" customHeight="1" x14ac:dyDescent="0.15">
      <c r="A109" s="430"/>
      <c r="B109" s="416"/>
      <c r="C109" s="416"/>
      <c r="D109" s="416" t="s">
        <v>87</v>
      </c>
      <c r="E109" s="416" t="s">
        <v>88</v>
      </c>
      <c r="F109" s="416" t="s">
        <v>89</v>
      </c>
      <c r="G109" s="416" t="s">
        <v>58</v>
      </c>
      <c r="H109" s="416"/>
      <c r="I109" s="416" t="s">
        <v>58</v>
      </c>
      <c r="J109" s="416" t="s">
        <v>58</v>
      </c>
      <c r="K109" s="416" t="s">
        <v>90</v>
      </c>
      <c r="L109" s="416" t="s">
        <v>58</v>
      </c>
      <c r="M109" s="416"/>
      <c r="N109" s="416"/>
      <c r="O109" s="416"/>
      <c r="P109" s="416"/>
      <c r="Q109" s="427" t="s">
        <v>85</v>
      </c>
      <c r="R109" s="427" t="s">
        <v>85</v>
      </c>
      <c r="S109" s="424"/>
      <c r="T109" s="416" t="s">
        <v>66</v>
      </c>
      <c r="U109" s="416" t="s">
        <v>91</v>
      </c>
      <c r="V109" s="416" t="s">
        <v>91</v>
      </c>
      <c r="W109" s="416" t="s">
        <v>91</v>
      </c>
      <c r="X109" s="416" t="s">
        <v>91</v>
      </c>
      <c r="Y109" s="416"/>
      <c r="Z109" s="416" t="s">
        <v>66</v>
      </c>
      <c r="AA109" s="416" t="s">
        <v>91</v>
      </c>
      <c r="AB109" s="416" t="s">
        <v>91</v>
      </c>
      <c r="AC109" s="416" t="s">
        <v>91</v>
      </c>
      <c r="AD109" s="416" t="s">
        <v>91</v>
      </c>
      <c r="AE109" s="416"/>
      <c r="AF109" s="416" t="s">
        <v>91</v>
      </c>
      <c r="AG109" s="416" t="s">
        <v>91</v>
      </c>
      <c r="AH109" s="416" t="s">
        <v>91</v>
      </c>
      <c r="AI109" s="416" t="s">
        <v>91</v>
      </c>
      <c r="AJ109" s="198" t="s">
        <v>92</v>
      </c>
      <c r="AK109" s="416" t="s">
        <v>93</v>
      </c>
      <c r="AL109" s="416" t="s">
        <v>94</v>
      </c>
      <c r="AM109" s="416" t="s">
        <v>89</v>
      </c>
      <c r="AN109" s="420" t="s">
        <v>85</v>
      </c>
    </row>
    <row r="110" spans="1:40" ht="14.25" customHeight="1" x14ac:dyDescent="0.15">
      <c r="A110" s="430"/>
      <c r="B110" s="416"/>
      <c r="C110" s="416"/>
      <c r="D110" s="416" t="s">
        <v>95</v>
      </c>
      <c r="E110" s="416" t="s">
        <v>96</v>
      </c>
      <c r="F110" s="416" t="s">
        <v>97</v>
      </c>
      <c r="G110" s="416" t="s">
        <v>98</v>
      </c>
      <c r="H110" s="416"/>
      <c r="I110" s="416" t="s">
        <v>98</v>
      </c>
      <c r="J110" s="416" t="s">
        <v>98</v>
      </c>
      <c r="K110" s="416" t="s">
        <v>58</v>
      </c>
      <c r="L110" s="416" t="s">
        <v>99</v>
      </c>
      <c r="M110" s="416"/>
      <c r="N110" s="416"/>
      <c r="O110" s="416"/>
      <c r="P110" s="416"/>
      <c r="Q110" s="427"/>
      <c r="R110" s="427"/>
      <c r="S110" s="424"/>
      <c r="T110" s="416" t="s">
        <v>83</v>
      </c>
      <c r="U110" s="416" t="s">
        <v>100</v>
      </c>
      <c r="V110" s="416" t="s">
        <v>100</v>
      </c>
      <c r="W110" s="416" t="s">
        <v>100</v>
      </c>
      <c r="X110" s="416" t="s">
        <v>100</v>
      </c>
      <c r="Y110" s="416"/>
      <c r="Z110" s="416" t="s">
        <v>83</v>
      </c>
      <c r="AA110" s="416" t="s">
        <v>100</v>
      </c>
      <c r="AB110" s="416" t="s">
        <v>100</v>
      </c>
      <c r="AC110" s="416" t="s">
        <v>100</v>
      </c>
      <c r="AD110" s="416" t="s">
        <v>100</v>
      </c>
      <c r="AE110" s="416"/>
      <c r="AF110" s="416" t="s">
        <v>100</v>
      </c>
      <c r="AG110" s="416" t="s">
        <v>100</v>
      </c>
      <c r="AH110" s="416" t="s">
        <v>100</v>
      </c>
      <c r="AI110" s="416" t="s">
        <v>100</v>
      </c>
      <c r="AJ110" s="198" t="s">
        <v>66</v>
      </c>
      <c r="AK110" s="416" t="s">
        <v>100</v>
      </c>
      <c r="AL110" s="416" t="s">
        <v>65</v>
      </c>
      <c r="AM110" s="416" t="s">
        <v>97</v>
      </c>
      <c r="AN110" s="420" t="s">
        <v>93</v>
      </c>
    </row>
    <row r="111" spans="1:40" ht="14.25" customHeight="1" x14ac:dyDescent="0.15">
      <c r="A111" s="430"/>
      <c r="B111" s="416"/>
      <c r="C111" s="416"/>
      <c r="D111" s="416" t="s">
        <v>101</v>
      </c>
      <c r="E111" s="416" t="s">
        <v>58</v>
      </c>
      <c r="F111" s="416" t="s">
        <v>58</v>
      </c>
      <c r="G111" s="416"/>
      <c r="H111" s="416"/>
      <c r="I111" s="416"/>
      <c r="J111" s="416"/>
      <c r="K111" s="416" t="s">
        <v>99</v>
      </c>
      <c r="L111" s="416"/>
      <c r="M111" s="416"/>
      <c r="N111" s="416"/>
      <c r="O111" s="416"/>
      <c r="P111" s="416"/>
      <c r="Q111" s="427"/>
      <c r="R111" s="427"/>
      <c r="S111" s="424"/>
      <c r="T111" s="416" t="s">
        <v>85</v>
      </c>
      <c r="U111" s="416" t="s">
        <v>80</v>
      </c>
      <c r="V111" s="416" t="s">
        <v>80</v>
      </c>
      <c r="W111" s="416" t="s">
        <v>80</v>
      </c>
      <c r="X111" s="416" t="s">
        <v>80</v>
      </c>
      <c r="Y111" s="416"/>
      <c r="Z111" s="416" t="s">
        <v>85</v>
      </c>
      <c r="AA111" s="416" t="s">
        <v>80</v>
      </c>
      <c r="AB111" s="416" t="s">
        <v>80</v>
      </c>
      <c r="AC111" s="416" t="s">
        <v>80</v>
      </c>
      <c r="AD111" s="416" t="s">
        <v>80</v>
      </c>
      <c r="AE111" s="416"/>
      <c r="AF111" s="416" t="s">
        <v>80</v>
      </c>
      <c r="AG111" s="416" t="s">
        <v>80</v>
      </c>
      <c r="AH111" s="416" t="s">
        <v>80</v>
      </c>
      <c r="AI111" s="416" t="s">
        <v>80</v>
      </c>
      <c r="AJ111" s="198" t="s">
        <v>102</v>
      </c>
      <c r="AK111" s="416" t="s">
        <v>80</v>
      </c>
      <c r="AL111" s="416" t="s">
        <v>103</v>
      </c>
      <c r="AM111" s="416" t="s">
        <v>104</v>
      </c>
      <c r="AN111" s="420"/>
    </row>
    <row r="112" spans="1:40" ht="14.25" customHeight="1" x14ac:dyDescent="0.15">
      <c r="A112" s="430"/>
      <c r="B112" s="416"/>
      <c r="C112" s="416"/>
      <c r="D112" s="416"/>
      <c r="E112" s="416" t="s">
        <v>98</v>
      </c>
      <c r="F112" s="416" t="s">
        <v>98</v>
      </c>
      <c r="G112" s="416"/>
      <c r="H112" s="416"/>
      <c r="I112" s="416"/>
      <c r="J112" s="416"/>
      <c r="K112" s="416"/>
      <c r="L112" s="416"/>
      <c r="M112" s="416"/>
      <c r="N112" s="416"/>
      <c r="O112" s="416"/>
      <c r="P112" s="416"/>
      <c r="Q112" s="427"/>
      <c r="R112" s="427"/>
      <c r="S112" s="424"/>
      <c r="T112" s="416" t="s">
        <v>93</v>
      </c>
      <c r="U112" s="416" t="s">
        <v>85</v>
      </c>
      <c r="V112" s="416" t="s">
        <v>85</v>
      </c>
      <c r="W112" s="416" t="s">
        <v>85</v>
      </c>
      <c r="X112" s="416" t="s">
        <v>85</v>
      </c>
      <c r="Y112" s="416"/>
      <c r="Z112" s="416" t="s">
        <v>93</v>
      </c>
      <c r="AA112" s="416" t="s">
        <v>85</v>
      </c>
      <c r="AB112" s="416" t="s">
        <v>85</v>
      </c>
      <c r="AC112" s="416" t="s">
        <v>85</v>
      </c>
      <c r="AD112" s="416" t="s">
        <v>85</v>
      </c>
      <c r="AE112" s="416"/>
      <c r="AF112" s="416" t="s">
        <v>85</v>
      </c>
      <c r="AG112" s="416" t="s">
        <v>85</v>
      </c>
      <c r="AH112" s="416" t="s">
        <v>85</v>
      </c>
      <c r="AI112" s="416" t="s">
        <v>85</v>
      </c>
      <c r="AJ112" s="198" t="s">
        <v>85</v>
      </c>
      <c r="AK112" s="416" t="s">
        <v>66</v>
      </c>
      <c r="AL112" s="416" t="s">
        <v>105</v>
      </c>
      <c r="AM112" s="416" t="s">
        <v>106</v>
      </c>
      <c r="AN112" s="420"/>
    </row>
    <row r="113" spans="1:40" ht="14.25" customHeight="1" x14ac:dyDescent="0.15">
      <c r="A113" s="430"/>
      <c r="B113" s="416"/>
      <c r="C113" s="416"/>
      <c r="D113" s="416"/>
      <c r="E113" s="416"/>
      <c r="F113" s="416"/>
      <c r="G113" s="416"/>
      <c r="H113" s="416"/>
      <c r="I113" s="416"/>
      <c r="J113" s="416"/>
      <c r="K113" s="416"/>
      <c r="L113" s="416"/>
      <c r="M113" s="416"/>
      <c r="N113" s="416"/>
      <c r="O113" s="416"/>
      <c r="P113" s="416"/>
      <c r="Q113" s="427"/>
      <c r="R113" s="427"/>
      <c r="S113" s="424"/>
      <c r="T113" s="416"/>
      <c r="U113" s="416" t="s">
        <v>107</v>
      </c>
      <c r="V113" s="416" t="s">
        <v>107</v>
      </c>
      <c r="W113" s="416" t="s">
        <v>107</v>
      </c>
      <c r="X113" s="416" t="s">
        <v>107</v>
      </c>
      <c r="Y113" s="416"/>
      <c r="Z113" s="416"/>
      <c r="AA113" s="416" t="s">
        <v>107</v>
      </c>
      <c r="AB113" s="416" t="s">
        <v>107</v>
      </c>
      <c r="AC113" s="416" t="s">
        <v>107</v>
      </c>
      <c r="AD113" s="416" t="s">
        <v>107</v>
      </c>
      <c r="AE113" s="416"/>
      <c r="AF113" s="416" t="s">
        <v>107</v>
      </c>
      <c r="AG113" s="416" t="s">
        <v>107</v>
      </c>
      <c r="AH113" s="416" t="s">
        <v>107</v>
      </c>
      <c r="AI113" s="416" t="s">
        <v>107</v>
      </c>
      <c r="AJ113" s="198" t="s">
        <v>107</v>
      </c>
      <c r="AK113" s="416" t="s">
        <v>83</v>
      </c>
      <c r="AL113" s="416" t="s">
        <v>108</v>
      </c>
      <c r="AM113" s="416" t="s">
        <v>93</v>
      </c>
      <c r="AN113" s="420"/>
    </row>
    <row r="114" spans="1:40" ht="14.25" customHeight="1" x14ac:dyDescent="0.15">
      <c r="A114" s="430"/>
      <c r="B114" s="416"/>
      <c r="C114" s="416"/>
      <c r="D114" s="416"/>
      <c r="E114" s="416"/>
      <c r="F114" s="416"/>
      <c r="G114" s="416"/>
      <c r="H114" s="416"/>
      <c r="I114" s="416"/>
      <c r="J114" s="416"/>
      <c r="K114" s="416"/>
      <c r="L114" s="416"/>
      <c r="M114" s="416"/>
      <c r="N114" s="416"/>
      <c r="O114" s="416"/>
      <c r="P114" s="416"/>
      <c r="Q114" s="427"/>
      <c r="R114" s="427"/>
      <c r="S114" s="424"/>
      <c r="T114" s="416"/>
      <c r="U114" s="416"/>
      <c r="V114" s="416"/>
      <c r="W114" s="416"/>
      <c r="X114" s="416"/>
      <c r="Y114" s="416"/>
      <c r="Z114" s="416"/>
      <c r="AA114" s="416"/>
      <c r="AB114" s="416"/>
      <c r="AC114" s="416"/>
      <c r="AD114" s="416"/>
      <c r="AE114" s="416"/>
      <c r="AF114" s="416"/>
      <c r="AG114" s="416"/>
      <c r="AH114" s="416"/>
      <c r="AI114" s="416"/>
      <c r="AJ114" s="198" t="s">
        <v>100</v>
      </c>
      <c r="AK114" s="416" t="s">
        <v>85</v>
      </c>
      <c r="AL114" s="416"/>
      <c r="AM114" s="416" t="s">
        <v>107</v>
      </c>
      <c r="AN114" s="420"/>
    </row>
    <row r="115" spans="1:40" ht="14.25" customHeight="1" x14ac:dyDescent="0.15">
      <c r="A115" s="430"/>
      <c r="B115" s="416"/>
      <c r="C115" s="416"/>
      <c r="D115" s="416"/>
      <c r="E115" s="416"/>
      <c r="F115" s="416"/>
      <c r="G115" s="416"/>
      <c r="H115" s="416"/>
      <c r="I115" s="416"/>
      <c r="J115" s="416"/>
      <c r="K115" s="416"/>
      <c r="L115" s="416"/>
      <c r="M115" s="416"/>
      <c r="N115" s="416"/>
      <c r="O115" s="416"/>
      <c r="P115" s="416"/>
      <c r="Q115" s="427"/>
      <c r="R115" s="427"/>
      <c r="S115" s="424"/>
      <c r="T115" s="416"/>
      <c r="U115" s="416"/>
      <c r="V115" s="416"/>
      <c r="W115" s="416"/>
      <c r="X115" s="416"/>
      <c r="Y115" s="416"/>
      <c r="Z115" s="416"/>
      <c r="AA115" s="416"/>
      <c r="AB115" s="416"/>
      <c r="AC115" s="416"/>
      <c r="AD115" s="416"/>
      <c r="AE115" s="416"/>
      <c r="AF115" s="416"/>
      <c r="AG115" s="416"/>
      <c r="AH115" s="416"/>
      <c r="AI115" s="416"/>
      <c r="AJ115" s="198" t="s">
        <v>80</v>
      </c>
      <c r="AK115" s="416" t="s">
        <v>93</v>
      </c>
      <c r="AL115" s="416"/>
      <c r="AM115" s="416"/>
      <c r="AN115" s="420"/>
    </row>
    <row r="116" spans="1:40" x14ac:dyDescent="0.15">
      <c r="A116" s="430"/>
      <c r="B116" s="416"/>
      <c r="C116" s="416"/>
      <c r="D116" s="416"/>
      <c r="E116" s="416"/>
      <c r="F116" s="416"/>
      <c r="G116" s="416"/>
      <c r="H116" s="416"/>
      <c r="I116" s="416"/>
      <c r="J116" s="416"/>
      <c r="K116" s="416"/>
      <c r="L116" s="416"/>
      <c r="M116" s="416"/>
      <c r="N116" s="416"/>
      <c r="O116" s="416"/>
      <c r="P116" s="416"/>
      <c r="Q116" s="427"/>
      <c r="R116" s="427"/>
      <c r="S116" s="424"/>
      <c r="T116" s="416"/>
      <c r="U116" s="416"/>
      <c r="V116" s="416"/>
      <c r="W116" s="416"/>
      <c r="X116" s="416"/>
      <c r="Y116" s="416"/>
      <c r="Z116" s="416"/>
      <c r="AA116" s="416"/>
      <c r="AB116" s="416"/>
      <c r="AC116" s="416"/>
      <c r="AD116" s="416"/>
      <c r="AE116" s="416"/>
      <c r="AF116" s="416"/>
      <c r="AG116" s="416"/>
      <c r="AH116" s="416"/>
      <c r="AI116" s="416"/>
      <c r="AJ116" s="198" t="s">
        <v>85</v>
      </c>
      <c r="AK116" s="416"/>
      <c r="AL116" s="416"/>
      <c r="AM116" s="416"/>
      <c r="AN116" s="420"/>
    </row>
    <row r="117" spans="1:40" x14ac:dyDescent="0.15">
      <c r="A117" s="431"/>
      <c r="B117" s="417"/>
      <c r="C117" s="417"/>
      <c r="D117" s="417"/>
      <c r="E117" s="417"/>
      <c r="F117" s="417"/>
      <c r="G117" s="417"/>
      <c r="H117" s="417"/>
      <c r="I117" s="417"/>
      <c r="J117" s="417"/>
      <c r="K117" s="417"/>
      <c r="L117" s="417"/>
      <c r="M117" s="417"/>
      <c r="N117" s="417"/>
      <c r="O117" s="417"/>
      <c r="P117" s="417"/>
      <c r="Q117" s="428"/>
      <c r="R117" s="428"/>
      <c r="S117" s="425"/>
      <c r="T117" s="417"/>
      <c r="U117" s="417"/>
      <c r="V117" s="417"/>
      <c r="W117" s="417"/>
      <c r="X117" s="417"/>
      <c r="Y117" s="417"/>
      <c r="Z117" s="417"/>
      <c r="AA117" s="417"/>
      <c r="AB117" s="417"/>
      <c r="AC117" s="417"/>
      <c r="AD117" s="417"/>
      <c r="AE117" s="417"/>
      <c r="AF117" s="417"/>
      <c r="AG117" s="417"/>
      <c r="AH117" s="417"/>
      <c r="AI117" s="417"/>
      <c r="AJ117" s="198" t="s">
        <v>93</v>
      </c>
      <c r="AK117" s="417"/>
      <c r="AL117" s="417"/>
      <c r="AM117" s="417"/>
      <c r="AN117" s="421"/>
    </row>
    <row r="118" spans="1:40" ht="15" customHeight="1" x14ac:dyDescent="0.15">
      <c r="A118" s="46" t="s">
        <v>15</v>
      </c>
      <c r="B118" s="210">
        <f t="shared" ref="B118:B129" si="45">C118+Q118+R118+S118+Y118+AE118+AJ118+AK118+AL118+AM118+AN118</f>
        <v>566.86999999999989</v>
      </c>
      <c r="C118" s="210">
        <v>316.79999999999995</v>
      </c>
      <c r="D118" s="210">
        <v>0</v>
      </c>
      <c r="E118" s="210">
        <v>0</v>
      </c>
      <c r="F118" s="210">
        <v>0</v>
      </c>
      <c r="G118" s="210">
        <v>0</v>
      </c>
      <c r="H118" s="210">
        <v>0</v>
      </c>
      <c r="I118" s="210">
        <v>0</v>
      </c>
      <c r="J118" s="210">
        <v>0</v>
      </c>
      <c r="K118" s="210">
        <v>0</v>
      </c>
      <c r="L118" s="210">
        <v>0</v>
      </c>
      <c r="M118" s="210">
        <v>0</v>
      </c>
      <c r="N118" s="210">
        <v>6.9099999999999966</v>
      </c>
      <c r="O118" s="210">
        <v>309.89</v>
      </c>
      <c r="P118" s="210">
        <v>0</v>
      </c>
      <c r="Q118" s="211">
        <v>0.12</v>
      </c>
      <c r="R118" s="211">
        <v>4.1399999999999997</v>
      </c>
      <c r="S118" s="212">
        <v>0</v>
      </c>
      <c r="T118" s="210">
        <v>0</v>
      </c>
      <c r="U118" s="210">
        <v>0</v>
      </c>
      <c r="V118" s="210">
        <v>0</v>
      </c>
      <c r="W118" s="210">
        <v>0</v>
      </c>
      <c r="X118" s="210">
        <v>0</v>
      </c>
      <c r="Y118" s="210">
        <v>215.01999999999995</v>
      </c>
      <c r="Z118" s="210">
        <v>0</v>
      </c>
      <c r="AA118" s="210">
        <v>0</v>
      </c>
      <c r="AB118" s="210">
        <v>190.69999999999993</v>
      </c>
      <c r="AC118" s="210">
        <v>11.920000000000002</v>
      </c>
      <c r="AD118" s="210">
        <v>12.4</v>
      </c>
      <c r="AE118" s="210">
        <v>0</v>
      </c>
      <c r="AF118" s="210">
        <v>0</v>
      </c>
      <c r="AG118" s="210">
        <v>0</v>
      </c>
      <c r="AH118" s="210">
        <v>0</v>
      </c>
      <c r="AI118" s="210">
        <v>0</v>
      </c>
      <c r="AJ118" s="210">
        <v>0</v>
      </c>
      <c r="AK118" s="210">
        <v>0</v>
      </c>
      <c r="AL118" s="210">
        <v>30.790000000000003</v>
      </c>
      <c r="AM118" s="210">
        <v>0</v>
      </c>
      <c r="AN118" s="213">
        <v>0</v>
      </c>
    </row>
    <row r="119" spans="1:40" ht="15" customHeight="1" x14ac:dyDescent="0.15">
      <c r="A119" s="272"/>
      <c r="B119" s="214">
        <f t="shared" si="45"/>
        <v>4240.7199999999975</v>
      </c>
      <c r="C119" s="214">
        <v>3741.089999999997</v>
      </c>
      <c r="D119" s="214">
        <v>297.81000000000017</v>
      </c>
      <c r="E119" s="214">
        <v>2549.589999999997</v>
      </c>
      <c r="F119" s="214">
        <v>31.94</v>
      </c>
      <c r="G119" s="214">
        <v>483.67000000000007</v>
      </c>
      <c r="H119" s="214">
        <v>163</v>
      </c>
      <c r="I119" s="214">
        <v>11.65</v>
      </c>
      <c r="J119" s="214">
        <v>77.16</v>
      </c>
      <c r="K119" s="214">
        <v>0</v>
      </c>
      <c r="L119" s="214">
        <v>1.44</v>
      </c>
      <c r="M119" s="214">
        <v>0</v>
      </c>
      <c r="N119" s="214">
        <v>0</v>
      </c>
      <c r="O119" s="214">
        <v>124.83000000000003</v>
      </c>
      <c r="P119" s="214">
        <v>0</v>
      </c>
      <c r="Q119" s="215">
        <v>0.12</v>
      </c>
      <c r="R119" s="215">
        <v>170.53000000000003</v>
      </c>
      <c r="S119" s="216">
        <v>0</v>
      </c>
      <c r="T119" s="214">
        <v>0</v>
      </c>
      <c r="U119" s="214">
        <v>0</v>
      </c>
      <c r="V119" s="214">
        <v>0</v>
      </c>
      <c r="W119" s="214">
        <v>0</v>
      </c>
      <c r="X119" s="214">
        <v>0</v>
      </c>
      <c r="Y119" s="214">
        <v>315.80000000000018</v>
      </c>
      <c r="Z119" s="214">
        <v>0</v>
      </c>
      <c r="AA119" s="214">
        <v>37.39</v>
      </c>
      <c r="AB119" s="214">
        <v>64.09</v>
      </c>
      <c r="AC119" s="214">
        <v>194.25000000000017</v>
      </c>
      <c r="AD119" s="214">
        <v>20.069999999999997</v>
      </c>
      <c r="AE119" s="214">
        <v>0</v>
      </c>
      <c r="AF119" s="214">
        <v>0</v>
      </c>
      <c r="AG119" s="214">
        <v>0</v>
      </c>
      <c r="AH119" s="214">
        <v>0</v>
      </c>
      <c r="AI119" s="214">
        <v>0</v>
      </c>
      <c r="AJ119" s="214">
        <v>0</v>
      </c>
      <c r="AK119" s="214">
        <v>0</v>
      </c>
      <c r="AL119" s="214">
        <v>1.1000000000000001</v>
      </c>
      <c r="AM119" s="214">
        <v>10.579999999999993</v>
      </c>
      <c r="AN119" s="217">
        <v>1.5</v>
      </c>
    </row>
    <row r="120" spans="1:40" ht="15" customHeight="1" x14ac:dyDescent="0.15">
      <c r="A120" s="46" t="s">
        <v>172</v>
      </c>
      <c r="B120" s="210">
        <f t="shared" si="45"/>
        <v>67.599999999999966</v>
      </c>
      <c r="C120" s="210">
        <v>45.689999999999984</v>
      </c>
      <c r="D120" s="210">
        <v>0</v>
      </c>
      <c r="E120" s="210">
        <v>0</v>
      </c>
      <c r="F120" s="210">
        <v>0</v>
      </c>
      <c r="G120" s="210">
        <v>0</v>
      </c>
      <c r="H120" s="210">
        <v>0</v>
      </c>
      <c r="I120" s="210">
        <v>0</v>
      </c>
      <c r="J120" s="210">
        <v>0</v>
      </c>
      <c r="K120" s="210">
        <v>0</v>
      </c>
      <c r="L120" s="210">
        <v>0</v>
      </c>
      <c r="M120" s="210">
        <v>0</v>
      </c>
      <c r="N120" s="210">
        <v>6.9099999999999966</v>
      </c>
      <c r="O120" s="210">
        <v>38.779999999999987</v>
      </c>
      <c r="P120" s="210">
        <v>0</v>
      </c>
      <c r="Q120" s="211">
        <v>0.12</v>
      </c>
      <c r="R120" s="211">
        <v>1.91</v>
      </c>
      <c r="S120" s="212">
        <v>0</v>
      </c>
      <c r="T120" s="210">
        <v>0</v>
      </c>
      <c r="U120" s="210">
        <v>0</v>
      </c>
      <c r="V120" s="210">
        <v>0</v>
      </c>
      <c r="W120" s="210">
        <v>0</v>
      </c>
      <c r="X120" s="210">
        <v>0</v>
      </c>
      <c r="Y120" s="210">
        <v>19.879999999999988</v>
      </c>
      <c r="Z120" s="210">
        <v>0</v>
      </c>
      <c r="AA120" s="210">
        <v>0</v>
      </c>
      <c r="AB120" s="210">
        <v>16.179999999999989</v>
      </c>
      <c r="AC120" s="210">
        <v>3.45</v>
      </c>
      <c r="AD120" s="210">
        <v>0.25</v>
      </c>
      <c r="AE120" s="210">
        <v>0</v>
      </c>
      <c r="AF120" s="210">
        <v>0</v>
      </c>
      <c r="AG120" s="210">
        <v>0</v>
      </c>
      <c r="AH120" s="210">
        <v>0</v>
      </c>
      <c r="AI120" s="210">
        <v>0</v>
      </c>
      <c r="AJ120" s="210">
        <v>0</v>
      </c>
      <c r="AK120" s="210">
        <v>0</v>
      </c>
      <c r="AL120" s="210">
        <v>0</v>
      </c>
      <c r="AM120" s="210">
        <v>0</v>
      </c>
      <c r="AN120" s="213">
        <v>0</v>
      </c>
    </row>
    <row r="121" spans="1:40" ht="15" customHeight="1" x14ac:dyDescent="0.15">
      <c r="A121" s="272"/>
      <c r="B121" s="214">
        <f t="shared" si="45"/>
        <v>1755.3400000000015</v>
      </c>
      <c r="C121" s="214">
        <v>1489.3200000000015</v>
      </c>
      <c r="D121" s="214">
        <v>279.32000000000016</v>
      </c>
      <c r="E121" s="214">
        <v>862.42000000000144</v>
      </c>
      <c r="F121" s="214">
        <v>5.1499999999999995</v>
      </c>
      <c r="G121" s="214">
        <v>34.329999999999991</v>
      </c>
      <c r="H121" s="214">
        <v>116.89</v>
      </c>
      <c r="I121" s="214">
        <v>0</v>
      </c>
      <c r="J121" s="214">
        <v>66.38</v>
      </c>
      <c r="K121" s="214">
        <v>0</v>
      </c>
      <c r="L121" s="214">
        <v>0</v>
      </c>
      <c r="M121" s="214">
        <v>0</v>
      </c>
      <c r="N121" s="214">
        <v>0</v>
      </c>
      <c r="O121" s="214">
        <v>124.83000000000003</v>
      </c>
      <c r="P121" s="214">
        <v>0</v>
      </c>
      <c r="Q121" s="215">
        <v>0.12</v>
      </c>
      <c r="R121" s="215">
        <v>131.61000000000001</v>
      </c>
      <c r="S121" s="216">
        <v>0</v>
      </c>
      <c r="T121" s="214">
        <v>0</v>
      </c>
      <c r="U121" s="214">
        <v>0</v>
      </c>
      <c r="V121" s="214">
        <v>0</v>
      </c>
      <c r="W121" s="214">
        <v>0</v>
      </c>
      <c r="X121" s="214">
        <v>0</v>
      </c>
      <c r="Y121" s="214">
        <v>126.33999999999999</v>
      </c>
      <c r="Z121" s="214">
        <v>0</v>
      </c>
      <c r="AA121" s="214">
        <v>37.39</v>
      </c>
      <c r="AB121" s="214">
        <v>0.23</v>
      </c>
      <c r="AC121" s="214">
        <v>77.639999999999986</v>
      </c>
      <c r="AD121" s="214">
        <v>11.079999999999997</v>
      </c>
      <c r="AE121" s="214">
        <v>0</v>
      </c>
      <c r="AF121" s="214">
        <v>0</v>
      </c>
      <c r="AG121" s="214">
        <v>0</v>
      </c>
      <c r="AH121" s="214">
        <v>0</v>
      </c>
      <c r="AI121" s="214">
        <v>0</v>
      </c>
      <c r="AJ121" s="214">
        <v>0</v>
      </c>
      <c r="AK121" s="214">
        <v>0</v>
      </c>
      <c r="AL121" s="214">
        <v>0</v>
      </c>
      <c r="AM121" s="214">
        <v>7.9499999999999931</v>
      </c>
      <c r="AN121" s="217">
        <v>0</v>
      </c>
    </row>
    <row r="122" spans="1:40" ht="15" customHeight="1" x14ac:dyDescent="0.15">
      <c r="A122" s="46" t="s">
        <v>173</v>
      </c>
      <c r="B122" s="210">
        <f t="shared" si="45"/>
        <v>5.85</v>
      </c>
      <c r="C122" s="210">
        <v>0</v>
      </c>
      <c r="D122" s="210">
        <v>0</v>
      </c>
      <c r="E122" s="210">
        <v>0</v>
      </c>
      <c r="F122" s="210">
        <v>0</v>
      </c>
      <c r="G122" s="210">
        <v>0</v>
      </c>
      <c r="H122" s="210">
        <v>0</v>
      </c>
      <c r="I122" s="210">
        <v>0</v>
      </c>
      <c r="J122" s="210">
        <v>0</v>
      </c>
      <c r="K122" s="210">
        <v>0</v>
      </c>
      <c r="L122" s="210">
        <v>0</v>
      </c>
      <c r="M122" s="210">
        <v>0</v>
      </c>
      <c r="N122" s="210">
        <v>0</v>
      </c>
      <c r="O122" s="210">
        <v>0</v>
      </c>
      <c r="P122" s="210">
        <v>0</v>
      </c>
      <c r="Q122" s="211">
        <v>0</v>
      </c>
      <c r="R122" s="211">
        <v>0</v>
      </c>
      <c r="S122" s="212">
        <v>0</v>
      </c>
      <c r="T122" s="210">
        <v>0</v>
      </c>
      <c r="U122" s="210">
        <v>0</v>
      </c>
      <c r="V122" s="210">
        <v>0</v>
      </c>
      <c r="W122" s="210">
        <v>0</v>
      </c>
      <c r="X122" s="210">
        <v>0</v>
      </c>
      <c r="Y122" s="210">
        <v>5.85</v>
      </c>
      <c r="Z122" s="210">
        <v>0</v>
      </c>
      <c r="AA122" s="210">
        <v>0</v>
      </c>
      <c r="AB122" s="210">
        <v>0</v>
      </c>
      <c r="AC122" s="210">
        <v>5.85</v>
      </c>
      <c r="AD122" s="210">
        <v>0</v>
      </c>
      <c r="AE122" s="210">
        <v>0</v>
      </c>
      <c r="AF122" s="210">
        <v>0</v>
      </c>
      <c r="AG122" s="210">
        <v>0</v>
      </c>
      <c r="AH122" s="210">
        <v>0</v>
      </c>
      <c r="AI122" s="210">
        <v>0</v>
      </c>
      <c r="AJ122" s="210">
        <v>0</v>
      </c>
      <c r="AK122" s="210">
        <v>0</v>
      </c>
      <c r="AL122" s="210">
        <v>0</v>
      </c>
      <c r="AM122" s="210">
        <v>0</v>
      </c>
      <c r="AN122" s="213">
        <v>0</v>
      </c>
    </row>
    <row r="123" spans="1:40" ht="15" customHeight="1" x14ac:dyDescent="0.15">
      <c r="A123" s="272"/>
      <c r="B123" s="214">
        <f t="shared" si="45"/>
        <v>8.879999999999999</v>
      </c>
      <c r="C123" s="214">
        <v>5.85</v>
      </c>
      <c r="D123" s="214">
        <v>0</v>
      </c>
      <c r="E123" s="214">
        <v>0</v>
      </c>
      <c r="F123" s="214">
        <v>0</v>
      </c>
      <c r="G123" s="214">
        <v>5.85</v>
      </c>
      <c r="H123" s="214">
        <v>0</v>
      </c>
      <c r="I123" s="214">
        <v>0</v>
      </c>
      <c r="J123" s="214">
        <v>0</v>
      </c>
      <c r="K123" s="214">
        <v>0</v>
      </c>
      <c r="L123" s="214">
        <v>0</v>
      </c>
      <c r="M123" s="214">
        <v>0</v>
      </c>
      <c r="N123" s="214">
        <v>0</v>
      </c>
      <c r="O123" s="214">
        <v>0</v>
      </c>
      <c r="P123" s="214">
        <v>0</v>
      </c>
      <c r="Q123" s="215">
        <v>0</v>
      </c>
      <c r="R123" s="215">
        <v>1.3700000000000003</v>
      </c>
      <c r="S123" s="216">
        <v>0</v>
      </c>
      <c r="T123" s="214">
        <v>0</v>
      </c>
      <c r="U123" s="214">
        <v>0</v>
      </c>
      <c r="V123" s="214">
        <v>0</v>
      </c>
      <c r="W123" s="214">
        <v>0</v>
      </c>
      <c r="X123" s="214">
        <v>0</v>
      </c>
      <c r="Y123" s="214">
        <v>0.21</v>
      </c>
      <c r="Z123" s="214">
        <v>0</v>
      </c>
      <c r="AA123" s="214">
        <v>0</v>
      </c>
      <c r="AB123" s="214">
        <v>0</v>
      </c>
      <c r="AC123" s="214">
        <v>0.21</v>
      </c>
      <c r="AD123" s="214">
        <v>0</v>
      </c>
      <c r="AE123" s="214">
        <v>0</v>
      </c>
      <c r="AF123" s="214">
        <v>0</v>
      </c>
      <c r="AG123" s="214">
        <v>0</v>
      </c>
      <c r="AH123" s="214">
        <v>0</v>
      </c>
      <c r="AI123" s="214">
        <v>0</v>
      </c>
      <c r="AJ123" s="214">
        <v>0</v>
      </c>
      <c r="AK123" s="214">
        <v>0</v>
      </c>
      <c r="AL123" s="214">
        <v>0</v>
      </c>
      <c r="AM123" s="214">
        <v>1.45</v>
      </c>
      <c r="AN123" s="217">
        <v>0</v>
      </c>
    </row>
    <row r="124" spans="1:40" ht="15" customHeight="1" x14ac:dyDescent="0.15">
      <c r="A124" s="46" t="s">
        <v>174</v>
      </c>
      <c r="B124" s="210">
        <f t="shared" si="45"/>
        <v>465.64000000000004</v>
      </c>
      <c r="C124" s="210">
        <v>260.33000000000004</v>
      </c>
      <c r="D124" s="210">
        <v>0</v>
      </c>
      <c r="E124" s="210">
        <v>0</v>
      </c>
      <c r="F124" s="210">
        <v>0</v>
      </c>
      <c r="G124" s="210">
        <v>0</v>
      </c>
      <c r="H124" s="210">
        <v>0</v>
      </c>
      <c r="I124" s="210">
        <v>0</v>
      </c>
      <c r="J124" s="210">
        <v>0</v>
      </c>
      <c r="K124" s="210">
        <v>0</v>
      </c>
      <c r="L124" s="210">
        <v>0</v>
      </c>
      <c r="M124" s="210">
        <v>0</v>
      </c>
      <c r="N124" s="210">
        <v>0</v>
      </c>
      <c r="O124" s="210">
        <v>260.33000000000004</v>
      </c>
      <c r="P124" s="210">
        <v>0</v>
      </c>
      <c r="Q124" s="211">
        <v>0</v>
      </c>
      <c r="R124" s="211">
        <v>0</v>
      </c>
      <c r="S124" s="212">
        <v>0</v>
      </c>
      <c r="T124" s="210">
        <v>0</v>
      </c>
      <c r="U124" s="210">
        <v>0</v>
      </c>
      <c r="V124" s="210">
        <v>0</v>
      </c>
      <c r="W124" s="210">
        <v>0</v>
      </c>
      <c r="X124" s="210">
        <v>0</v>
      </c>
      <c r="Y124" s="210">
        <v>174.51999999999995</v>
      </c>
      <c r="Z124" s="210">
        <v>0</v>
      </c>
      <c r="AA124" s="210">
        <v>0</v>
      </c>
      <c r="AB124" s="210">
        <v>174.51999999999995</v>
      </c>
      <c r="AC124" s="210">
        <v>0</v>
      </c>
      <c r="AD124" s="210">
        <v>0</v>
      </c>
      <c r="AE124" s="210">
        <v>0</v>
      </c>
      <c r="AF124" s="210">
        <v>0</v>
      </c>
      <c r="AG124" s="210">
        <v>0</v>
      </c>
      <c r="AH124" s="210">
        <v>0</v>
      </c>
      <c r="AI124" s="210">
        <v>0</v>
      </c>
      <c r="AJ124" s="210">
        <v>0</v>
      </c>
      <c r="AK124" s="210">
        <v>0</v>
      </c>
      <c r="AL124" s="210">
        <v>30.790000000000003</v>
      </c>
      <c r="AM124" s="210">
        <v>0</v>
      </c>
      <c r="AN124" s="213">
        <v>0</v>
      </c>
    </row>
    <row r="125" spans="1:40" ht="15" customHeight="1" x14ac:dyDescent="0.15">
      <c r="A125" s="272"/>
      <c r="B125" s="214">
        <f t="shared" si="45"/>
        <v>2219.1099999999951</v>
      </c>
      <c r="C125" s="214">
        <v>2183.9099999999958</v>
      </c>
      <c r="D125" s="214">
        <v>18.490000000000002</v>
      </c>
      <c r="E125" s="214">
        <v>1660.0799999999954</v>
      </c>
      <c r="F125" s="214">
        <v>2.65</v>
      </c>
      <c r="G125" s="214">
        <v>443.49000000000007</v>
      </c>
      <c r="H125" s="214">
        <v>46.110000000000007</v>
      </c>
      <c r="I125" s="214">
        <v>11.65</v>
      </c>
      <c r="J125" s="214">
        <v>0</v>
      </c>
      <c r="K125" s="214">
        <v>0</v>
      </c>
      <c r="L125" s="214">
        <v>1.44</v>
      </c>
      <c r="M125" s="214">
        <v>0</v>
      </c>
      <c r="N125" s="214">
        <v>0</v>
      </c>
      <c r="O125" s="214">
        <v>0</v>
      </c>
      <c r="P125" s="214">
        <v>0</v>
      </c>
      <c r="Q125" s="215">
        <v>0</v>
      </c>
      <c r="R125" s="215">
        <v>4.18</v>
      </c>
      <c r="S125" s="216">
        <v>0</v>
      </c>
      <c r="T125" s="214">
        <v>0</v>
      </c>
      <c r="U125" s="214">
        <v>0</v>
      </c>
      <c r="V125" s="214">
        <v>0</v>
      </c>
      <c r="W125" s="214">
        <v>0</v>
      </c>
      <c r="X125" s="214">
        <v>0</v>
      </c>
      <c r="Y125" s="214">
        <v>28.739999999999995</v>
      </c>
      <c r="Z125" s="214">
        <v>0</v>
      </c>
      <c r="AA125" s="214">
        <v>0</v>
      </c>
      <c r="AB125" s="214">
        <v>28.739999999999995</v>
      </c>
      <c r="AC125" s="214">
        <v>0</v>
      </c>
      <c r="AD125" s="214">
        <v>0</v>
      </c>
      <c r="AE125" s="214">
        <v>0</v>
      </c>
      <c r="AF125" s="214">
        <v>0</v>
      </c>
      <c r="AG125" s="214">
        <v>0</v>
      </c>
      <c r="AH125" s="214">
        <v>0</v>
      </c>
      <c r="AI125" s="214">
        <v>0</v>
      </c>
      <c r="AJ125" s="214">
        <v>0</v>
      </c>
      <c r="AK125" s="214">
        <v>0</v>
      </c>
      <c r="AL125" s="214">
        <v>1.1000000000000001</v>
      </c>
      <c r="AM125" s="214">
        <v>1.1800000000000002</v>
      </c>
      <c r="AN125" s="217">
        <v>0</v>
      </c>
    </row>
    <row r="126" spans="1:40" ht="15" customHeight="1" x14ac:dyDescent="0.15">
      <c r="A126" s="46" t="s">
        <v>175</v>
      </c>
      <c r="B126" s="210">
        <f t="shared" si="45"/>
        <v>2.23</v>
      </c>
      <c r="C126" s="210">
        <v>0</v>
      </c>
      <c r="D126" s="210">
        <v>0</v>
      </c>
      <c r="E126" s="210">
        <v>0</v>
      </c>
      <c r="F126" s="210">
        <v>0</v>
      </c>
      <c r="G126" s="210">
        <v>0</v>
      </c>
      <c r="H126" s="210">
        <v>0</v>
      </c>
      <c r="I126" s="210">
        <v>0</v>
      </c>
      <c r="J126" s="210">
        <v>0</v>
      </c>
      <c r="K126" s="210">
        <v>0</v>
      </c>
      <c r="L126" s="210">
        <v>0</v>
      </c>
      <c r="M126" s="210">
        <v>0</v>
      </c>
      <c r="N126" s="210">
        <v>0</v>
      </c>
      <c r="O126" s="210">
        <v>0</v>
      </c>
      <c r="P126" s="210">
        <v>0</v>
      </c>
      <c r="Q126" s="211">
        <v>0</v>
      </c>
      <c r="R126" s="211">
        <v>2.23</v>
      </c>
      <c r="S126" s="212">
        <v>0</v>
      </c>
      <c r="T126" s="210">
        <v>0</v>
      </c>
      <c r="U126" s="210">
        <v>0</v>
      </c>
      <c r="V126" s="210">
        <v>0</v>
      </c>
      <c r="W126" s="210">
        <v>0</v>
      </c>
      <c r="X126" s="210">
        <v>0</v>
      </c>
      <c r="Y126" s="210">
        <v>0</v>
      </c>
      <c r="Z126" s="210">
        <v>0</v>
      </c>
      <c r="AA126" s="210">
        <v>0</v>
      </c>
      <c r="AB126" s="210">
        <v>0</v>
      </c>
      <c r="AC126" s="210">
        <v>0</v>
      </c>
      <c r="AD126" s="210">
        <v>0</v>
      </c>
      <c r="AE126" s="210">
        <v>0</v>
      </c>
      <c r="AF126" s="210">
        <v>0</v>
      </c>
      <c r="AG126" s="210">
        <v>0</v>
      </c>
      <c r="AH126" s="210">
        <v>0</v>
      </c>
      <c r="AI126" s="210">
        <v>0</v>
      </c>
      <c r="AJ126" s="210">
        <v>0</v>
      </c>
      <c r="AK126" s="210">
        <v>0</v>
      </c>
      <c r="AL126" s="210">
        <v>0</v>
      </c>
      <c r="AM126" s="210">
        <v>0</v>
      </c>
      <c r="AN126" s="213">
        <v>0</v>
      </c>
    </row>
    <row r="127" spans="1:40" ht="15" customHeight="1" x14ac:dyDescent="0.15">
      <c r="A127" s="272"/>
      <c r="B127" s="214">
        <f t="shared" si="45"/>
        <v>45.069999999999993</v>
      </c>
      <c r="C127" s="214">
        <v>27.799999999999997</v>
      </c>
      <c r="D127" s="214">
        <v>0</v>
      </c>
      <c r="E127" s="214">
        <v>18.63</v>
      </c>
      <c r="F127" s="214">
        <v>9.17</v>
      </c>
      <c r="G127" s="214">
        <v>0</v>
      </c>
      <c r="H127" s="214">
        <v>0</v>
      </c>
      <c r="I127" s="214">
        <v>0</v>
      </c>
      <c r="J127" s="214">
        <v>0</v>
      </c>
      <c r="K127" s="214">
        <v>0</v>
      </c>
      <c r="L127" s="214">
        <v>0</v>
      </c>
      <c r="M127" s="214">
        <v>0</v>
      </c>
      <c r="N127" s="214">
        <v>0</v>
      </c>
      <c r="O127" s="214">
        <v>0</v>
      </c>
      <c r="P127" s="214">
        <v>0</v>
      </c>
      <c r="Q127" s="215">
        <v>0</v>
      </c>
      <c r="R127" s="215">
        <v>15.769999999999998</v>
      </c>
      <c r="S127" s="216">
        <v>0</v>
      </c>
      <c r="T127" s="214">
        <v>0</v>
      </c>
      <c r="U127" s="214">
        <v>0</v>
      </c>
      <c r="V127" s="214">
        <v>0</v>
      </c>
      <c r="W127" s="214">
        <v>0</v>
      </c>
      <c r="X127" s="214">
        <v>0</v>
      </c>
      <c r="Y127" s="214">
        <v>0</v>
      </c>
      <c r="Z127" s="214">
        <v>0</v>
      </c>
      <c r="AA127" s="214">
        <v>0</v>
      </c>
      <c r="AB127" s="214">
        <v>0</v>
      </c>
      <c r="AC127" s="214">
        <v>0</v>
      </c>
      <c r="AD127" s="214">
        <v>0</v>
      </c>
      <c r="AE127" s="214">
        <v>0</v>
      </c>
      <c r="AF127" s="214">
        <v>0</v>
      </c>
      <c r="AG127" s="214">
        <v>0</v>
      </c>
      <c r="AH127" s="214">
        <v>0</v>
      </c>
      <c r="AI127" s="214">
        <v>0</v>
      </c>
      <c r="AJ127" s="214">
        <v>0</v>
      </c>
      <c r="AK127" s="214">
        <v>0</v>
      </c>
      <c r="AL127" s="214">
        <v>0</v>
      </c>
      <c r="AM127" s="214">
        <v>0</v>
      </c>
      <c r="AN127" s="217">
        <v>1.5</v>
      </c>
    </row>
    <row r="128" spans="1:40" ht="15" customHeight="1" x14ac:dyDescent="0.15">
      <c r="A128" s="46" t="s">
        <v>176</v>
      </c>
      <c r="B128" s="210">
        <f t="shared" si="45"/>
        <v>25.549999999999997</v>
      </c>
      <c r="C128" s="210">
        <v>10.78</v>
      </c>
      <c r="D128" s="210">
        <v>0</v>
      </c>
      <c r="E128" s="210">
        <v>0</v>
      </c>
      <c r="F128" s="210">
        <v>0</v>
      </c>
      <c r="G128" s="210">
        <v>0</v>
      </c>
      <c r="H128" s="210">
        <v>0</v>
      </c>
      <c r="I128" s="210">
        <v>0</v>
      </c>
      <c r="J128" s="210">
        <v>0</v>
      </c>
      <c r="K128" s="210">
        <v>0</v>
      </c>
      <c r="L128" s="210">
        <v>0</v>
      </c>
      <c r="M128" s="210">
        <v>0</v>
      </c>
      <c r="N128" s="210">
        <v>0</v>
      </c>
      <c r="O128" s="210">
        <v>10.78</v>
      </c>
      <c r="P128" s="210">
        <v>0</v>
      </c>
      <c r="Q128" s="211">
        <v>0</v>
      </c>
      <c r="R128" s="211">
        <v>0</v>
      </c>
      <c r="S128" s="212">
        <v>0</v>
      </c>
      <c r="T128" s="210">
        <v>0</v>
      </c>
      <c r="U128" s="210">
        <v>0</v>
      </c>
      <c r="V128" s="210">
        <v>0</v>
      </c>
      <c r="W128" s="210">
        <v>0</v>
      </c>
      <c r="X128" s="210">
        <v>0</v>
      </c>
      <c r="Y128" s="210">
        <v>14.77</v>
      </c>
      <c r="Z128" s="210">
        <v>0</v>
      </c>
      <c r="AA128" s="210">
        <v>0</v>
      </c>
      <c r="AB128" s="210">
        <v>0</v>
      </c>
      <c r="AC128" s="210">
        <v>2.62</v>
      </c>
      <c r="AD128" s="210">
        <v>12.15</v>
      </c>
      <c r="AE128" s="210">
        <v>0</v>
      </c>
      <c r="AF128" s="210">
        <v>0</v>
      </c>
      <c r="AG128" s="210">
        <v>0</v>
      </c>
      <c r="AH128" s="210">
        <v>0</v>
      </c>
      <c r="AI128" s="210">
        <v>0</v>
      </c>
      <c r="AJ128" s="210">
        <v>0</v>
      </c>
      <c r="AK128" s="210">
        <v>0</v>
      </c>
      <c r="AL128" s="210">
        <v>0</v>
      </c>
      <c r="AM128" s="210">
        <v>0</v>
      </c>
      <c r="AN128" s="213">
        <v>0</v>
      </c>
    </row>
    <row r="129" spans="1:40" ht="15" customHeight="1" thickBot="1" x14ac:dyDescent="0.2">
      <c r="A129" s="271"/>
      <c r="B129" s="218">
        <f t="shared" si="45"/>
        <v>212.32000000000022</v>
      </c>
      <c r="C129" s="218">
        <v>34.21</v>
      </c>
      <c r="D129" s="218">
        <v>0</v>
      </c>
      <c r="E129" s="218">
        <v>8.4600000000000009</v>
      </c>
      <c r="F129" s="218">
        <v>14.970000000000002</v>
      </c>
      <c r="G129" s="218">
        <v>0</v>
      </c>
      <c r="H129" s="218">
        <v>0</v>
      </c>
      <c r="I129" s="218">
        <v>0</v>
      </c>
      <c r="J129" s="218">
        <v>10.78</v>
      </c>
      <c r="K129" s="218">
        <v>0</v>
      </c>
      <c r="L129" s="218">
        <v>0</v>
      </c>
      <c r="M129" s="218">
        <v>0</v>
      </c>
      <c r="N129" s="218">
        <v>0</v>
      </c>
      <c r="O129" s="218">
        <v>0</v>
      </c>
      <c r="P129" s="218">
        <v>0</v>
      </c>
      <c r="Q129" s="219">
        <v>0</v>
      </c>
      <c r="R129" s="219">
        <v>17.599999999999998</v>
      </c>
      <c r="S129" s="220">
        <v>0</v>
      </c>
      <c r="T129" s="218">
        <v>0</v>
      </c>
      <c r="U129" s="218">
        <v>0</v>
      </c>
      <c r="V129" s="218">
        <v>0</v>
      </c>
      <c r="W129" s="218">
        <v>0</v>
      </c>
      <c r="X129" s="218">
        <v>0</v>
      </c>
      <c r="Y129" s="218">
        <v>160.51000000000022</v>
      </c>
      <c r="Z129" s="218">
        <v>0</v>
      </c>
      <c r="AA129" s="218">
        <v>0</v>
      </c>
      <c r="AB129" s="218">
        <v>35.120000000000005</v>
      </c>
      <c r="AC129" s="218">
        <v>116.40000000000019</v>
      </c>
      <c r="AD129" s="218">
        <v>8.99</v>
      </c>
      <c r="AE129" s="218">
        <v>0</v>
      </c>
      <c r="AF129" s="218">
        <v>0</v>
      </c>
      <c r="AG129" s="218">
        <v>0</v>
      </c>
      <c r="AH129" s="218">
        <v>0</v>
      </c>
      <c r="AI129" s="218">
        <v>0</v>
      </c>
      <c r="AJ129" s="218">
        <v>0</v>
      </c>
      <c r="AK129" s="218">
        <v>0</v>
      </c>
      <c r="AL129" s="218">
        <v>0</v>
      </c>
      <c r="AM129" s="218">
        <v>0</v>
      </c>
      <c r="AN129" s="221">
        <v>0</v>
      </c>
    </row>
    <row r="130" spans="1:40" ht="15" customHeight="1" x14ac:dyDescent="0.15">
      <c r="A130" s="25" t="s">
        <v>113</v>
      </c>
      <c r="B130" s="93"/>
      <c r="C130" s="93"/>
      <c r="D130" s="93"/>
      <c r="E130" s="93"/>
      <c r="F130" s="93"/>
      <c r="G130" s="93"/>
      <c r="H130" s="93"/>
      <c r="I130" s="93"/>
      <c r="J130" s="93"/>
      <c r="K130" s="93"/>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row>
    <row r="131" spans="1:40" ht="15" customHeight="1" x14ac:dyDescent="0.15">
      <c r="A131" s="25" t="s">
        <v>471</v>
      </c>
      <c r="B131" s="93"/>
      <c r="C131" s="93"/>
      <c r="D131" s="93"/>
      <c r="E131" s="93"/>
      <c r="F131" s="93"/>
      <c r="G131" s="93"/>
      <c r="H131" s="93"/>
      <c r="I131" s="93"/>
      <c r="J131" s="93"/>
      <c r="K131" s="93"/>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row>
    <row r="133" spans="1:40" s="33" customFormat="1" ht="17.25" x14ac:dyDescent="0.15">
      <c r="A133" s="33" t="s">
        <v>478</v>
      </c>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row>
    <row r="134" spans="1:40" ht="15" thickBot="1" x14ac:dyDescent="0.2">
      <c r="A134" s="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t="s">
        <v>114</v>
      </c>
      <c r="AM134" s="101"/>
      <c r="AN134" s="101"/>
    </row>
    <row r="135" spans="1:40" ht="14.25" customHeight="1" x14ac:dyDescent="0.15">
      <c r="A135" s="429" t="s">
        <v>393</v>
      </c>
      <c r="B135" s="418" t="s">
        <v>126</v>
      </c>
      <c r="C135" s="432" t="s">
        <v>394</v>
      </c>
      <c r="D135" s="433"/>
      <c r="E135" s="433"/>
      <c r="F135" s="433"/>
      <c r="G135" s="433"/>
      <c r="H135" s="433"/>
      <c r="I135" s="433"/>
      <c r="J135" s="433"/>
      <c r="K135" s="433"/>
      <c r="L135" s="433"/>
      <c r="M135" s="433"/>
      <c r="N135" s="433"/>
      <c r="O135" s="433"/>
      <c r="P135" s="434"/>
      <c r="Q135" s="426" t="s">
        <v>146</v>
      </c>
      <c r="R135" s="426" t="s">
        <v>468</v>
      </c>
      <c r="S135" s="165" t="s">
        <v>446</v>
      </c>
      <c r="T135" s="186"/>
      <c r="U135" s="186"/>
      <c r="V135" s="186"/>
      <c r="W135" s="186"/>
      <c r="X135" s="186"/>
      <c r="Y135" s="186"/>
      <c r="Z135" s="186"/>
      <c r="AA135" s="186"/>
      <c r="AB135" s="186"/>
      <c r="AC135" s="186"/>
      <c r="AD135" s="186"/>
      <c r="AE135" s="186"/>
      <c r="AF135" s="186"/>
      <c r="AG135" s="186"/>
      <c r="AH135" s="186"/>
      <c r="AI135" s="186"/>
      <c r="AJ135" s="90" t="s">
        <v>41</v>
      </c>
      <c r="AK135" s="418" t="s">
        <v>143</v>
      </c>
      <c r="AL135" s="418" t="s">
        <v>144</v>
      </c>
      <c r="AM135" s="418" t="s">
        <v>145</v>
      </c>
      <c r="AN135" s="419" t="s">
        <v>469</v>
      </c>
    </row>
    <row r="136" spans="1:40" ht="14.25" customHeight="1" x14ac:dyDescent="0.15">
      <c r="A136" s="430"/>
      <c r="B136" s="416"/>
      <c r="C136" s="435"/>
      <c r="D136" s="395"/>
      <c r="E136" s="395"/>
      <c r="F136" s="395"/>
      <c r="G136" s="395"/>
      <c r="H136" s="395"/>
      <c r="I136" s="395"/>
      <c r="J136" s="395"/>
      <c r="K136" s="395"/>
      <c r="L136" s="395"/>
      <c r="M136" s="395"/>
      <c r="N136" s="395"/>
      <c r="O136" s="395"/>
      <c r="P136" s="396"/>
      <c r="Q136" s="427" t="s">
        <v>58</v>
      </c>
      <c r="R136" s="427" t="s">
        <v>58</v>
      </c>
      <c r="S136" s="422" t="s">
        <v>395</v>
      </c>
      <c r="T136" s="398"/>
      <c r="U136" s="398"/>
      <c r="V136" s="398"/>
      <c r="W136" s="398"/>
      <c r="X136" s="399"/>
      <c r="Y136" s="397" t="s">
        <v>396</v>
      </c>
      <c r="Z136" s="398"/>
      <c r="AA136" s="398"/>
      <c r="AB136" s="398"/>
      <c r="AC136" s="398"/>
      <c r="AD136" s="399"/>
      <c r="AE136" s="397" t="s">
        <v>397</v>
      </c>
      <c r="AF136" s="398"/>
      <c r="AG136" s="398"/>
      <c r="AH136" s="398"/>
      <c r="AI136" s="399"/>
      <c r="AJ136" s="198" t="s">
        <v>59</v>
      </c>
      <c r="AK136" s="416" t="s">
        <v>60</v>
      </c>
      <c r="AL136" s="416" t="s">
        <v>61</v>
      </c>
      <c r="AM136" s="416" t="s">
        <v>62</v>
      </c>
      <c r="AN136" s="420" t="s">
        <v>63</v>
      </c>
    </row>
    <row r="137" spans="1:40" ht="14.25" customHeight="1" x14ac:dyDescent="0.15">
      <c r="A137" s="430"/>
      <c r="B137" s="416"/>
      <c r="C137" s="415" t="s">
        <v>126</v>
      </c>
      <c r="D137" s="415" t="s">
        <v>127</v>
      </c>
      <c r="E137" s="415" t="s">
        <v>128</v>
      </c>
      <c r="F137" s="415" t="s">
        <v>129</v>
      </c>
      <c r="G137" s="415" t="s">
        <v>130</v>
      </c>
      <c r="H137" s="415" t="s">
        <v>131</v>
      </c>
      <c r="I137" s="415" t="s">
        <v>132</v>
      </c>
      <c r="J137" s="415" t="s">
        <v>133</v>
      </c>
      <c r="K137" s="415" t="s">
        <v>134</v>
      </c>
      <c r="L137" s="415" t="s">
        <v>135</v>
      </c>
      <c r="M137" s="415" t="s">
        <v>136</v>
      </c>
      <c r="N137" s="415" t="s">
        <v>326</v>
      </c>
      <c r="O137" s="415" t="s">
        <v>137</v>
      </c>
      <c r="P137" s="415" t="s">
        <v>138</v>
      </c>
      <c r="Q137" s="427" t="s">
        <v>64</v>
      </c>
      <c r="R137" s="427" t="s">
        <v>64</v>
      </c>
      <c r="S137" s="423" t="s">
        <v>126</v>
      </c>
      <c r="T137" s="415" t="s">
        <v>139</v>
      </c>
      <c r="U137" s="415" t="s">
        <v>140</v>
      </c>
      <c r="V137" s="415" t="s">
        <v>141</v>
      </c>
      <c r="W137" s="415" t="s">
        <v>142</v>
      </c>
      <c r="X137" s="415" t="s">
        <v>470</v>
      </c>
      <c r="Y137" s="415" t="s">
        <v>126</v>
      </c>
      <c r="Z137" s="415" t="s">
        <v>139</v>
      </c>
      <c r="AA137" s="415" t="s">
        <v>140</v>
      </c>
      <c r="AB137" s="415" t="s">
        <v>141</v>
      </c>
      <c r="AC137" s="415" t="s">
        <v>142</v>
      </c>
      <c r="AD137" s="415" t="s">
        <v>470</v>
      </c>
      <c r="AE137" s="415" t="s">
        <v>126</v>
      </c>
      <c r="AF137" s="415" t="s">
        <v>140</v>
      </c>
      <c r="AG137" s="415" t="s">
        <v>141</v>
      </c>
      <c r="AH137" s="415" t="s">
        <v>142</v>
      </c>
      <c r="AI137" s="415" t="s">
        <v>470</v>
      </c>
      <c r="AJ137" s="198" t="s">
        <v>65</v>
      </c>
      <c r="AK137" s="416" t="s">
        <v>66</v>
      </c>
      <c r="AL137" s="416" t="s">
        <v>67</v>
      </c>
      <c r="AM137" s="416" t="s">
        <v>68</v>
      </c>
      <c r="AN137" s="420" t="s">
        <v>69</v>
      </c>
    </row>
    <row r="138" spans="1:40" ht="14.25" customHeight="1" x14ac:dyDescent="0.15">
      <c r="A138" s="430"/>
      <c r="B138" s="416"/>
      <c r="C138" s="416"/>
      <c r="D138" s="416" t="s">
        <v>70</v>
      </c>
      <c r="E138" s="416" t="s">
        <v>71</v>
      </c>
      <c r="F138" s="416" t="s">
        <v>71</v>
      </c>
      <c r="G138" s="416" t="s">
        <v>71</v>
      </c>
      <c r="H138" s="416" t="s">
        <v>72</v>
      </c>
      <c r="I138" s="416" t="s">
        <v>73</v>
      </c>
      <c r="J138" s="416" t="s">
        <v>73</v>
      </c>
      <c r="K138" s="416" t="s">
        <v>74</v>
      </c>
      <c r="L138" s="416" t="s">
        <v>75</v>
      </c>
      <c r="M138" s="416" t="s">
        <v>76</v>
      </c>
      <c r="N138" s="416" t="s">
        <v>325</v>
      </c>
      <c r="O138" s="416" t="s">
        <v>77</v>
      </c>
      <c r="P138" s="416" t="s">
        <v>78</v>
      </c>
      <c r="Q138" s="427" t="s">
        <v>79</v>
      </c>
      <c r="R138" s="427" t="s">
        <v>79</v>
      </c>
      <c r="S138" s="424"/>
      <c r="T138" s="416" t="s">
        <v>80</v>
      </c>
      <c r="U138" s="416" t="s">
        <v>81</v>
      </c>
      <c r="V138" s="416" t="s">
        <v>224</v>
      </c>
      <c r="W138" s="416" t="s">
        <v>225</v>
      </c>
      <c r="X138" s="416" t="s">
        <v>225</v>
      </c>
      <c r="Y138" s="416"/>
      <c r="Z138" s="416" t="s">
        <v>80</v>
      </c>
      <c r="AA138" s="416" t="s">
        <v>81</v>
      </c>
      <c r="AB138" s="416" t="s">
        <v>224</v>
      </c>
      <c r="AC138" s="416" t="s">
        <v>225</v>
      </c>
      <c r="AD138" s="416" t="s">
        <v>225</v>
      </c>
      <c r="AE138" s="416"/>
      <c r="AF138" s="416" t="s">
        <v>81</v>
      </c>
      <c r="AG138" s="416" t="s">
        <v>224</v>
      </c>
      <c r="AH138" s="416" t="s">
        <v>225</v>
      </c>
      <c r="AI138" s="416" t="s">
        <v>225</v>
      </c>
      <c r="AJ138" s="198" t="s">
        <v>82</v>
      </c>
      <c r="AK138" s="416" t="s">
        <v>83</v>
      </c>
      <c r="AL138" s="416" t="s">
        <v>84</v>
      </c>
      <c r="AM138" s="416" t="s">
        <v>85</v>
      </c>
      <c r="AN138" s="420" t="s">
        <v>86</v>
      </c>
    </row>
    <row r="139" spans="1:40" ht="14.25" customHeight="1" x14ac:dyDescent="0.15">
      <c r="A139" s="430"/>
      <c r="B139" s="416"/>
      <c r="C139" s="416"/>
      <c r="D139" s="416" t="s">
        <v>87</v>
      </c>
      <c r="E139" s="416" t="s">
        <v>88</v>
      </c>
      <c r="F139" s="416" t="s">
        <v>89</v>
      </c>
      <c r="G139" s="416" t="s">
        <v>58</v>
      </c>
      <c r="H139" s="416"/>
      <c r="I139" s="416" t="s">
        <v>58</v>
      </c>
      <c r="J139" s="416" t="s">
        <v>58</v>
      </c>
      <c r="K139" s="416" t="s">
        <v>90</v>
      </c>
      <c r="L139" s="416" t="s">
        <v>58</v>
      </c>
      <c r="M139" s="416"/>
      <c r="N139" s="416"/>
      <c r="O139" s="416"/>
      <c r="P139" s="416"/>
      <c r="Q139" s="427" t="s">
        <v>85</v>
      </c>
      <c r="R139" s="427" t="s">
        <v>85</v>
      </c>
      <c r="S139" s="424"/>
      <c r="T139" s="416" t="s">
        <v>66</v>
      </c>
      <c r="U139" s="416" t="s">
        <v>91</v>
      </c>
      <c r="V139" s="416" t="s">
        <v>91</v>
      </c>
      <c r="W139" s="416" t="s">
        <v>91</v>
      </c>
      <c r="X139" s="416" t="s">
        <v>91</v>
      </c>
      <c r="Y139" s="416"/>
      <c r="Z139" s="416" t="s">
        <v>66</v>
      </c>
      <c r="AA139" s="416" t="s">
        <v>91</v>
      </c>
      <c r="AB139" s="416" t="s">
        <v>91</v>
      </c>
      <c r="AC139" s="416" t="s">
        <v>91</v>
      </c>
      <c r="AD139" s="416" t="s">
        <v>91</v>
      </c>
      <c r="AE139" s="416"/>
      <c r="AF139" s="416" t="s">
        <v>91</v>
      </c>
      <c r="AG139" s="416" t="s">
        <v>91</v>
      </c>
      <c r="AH139" s="416" t="s">
        <v>91</v>
      </c>
      <c r="AI139" s="416" t="s">
        <v>91</v>
      </c>
      <c r="AJ139" s="198" t="s">
        <v>92</v>
      </c>
      <c r="AK139" s="416" t="s">
        <v>93</v>
      </c>
      <c r="AL139" s="416" t="s">
        <v>94</v>
      </c>
      <c r="AM139" s="416" t="s">
        <v>89</v>
      </c>
      <c r="AN139" s="420" t="s">
        <v>85</v>
      </c>
    </row>
    <row r="140" spans="1:40" ht="14.25" customHeight="1" x14ac:dyDescent="0.15">
      <c r="A140" s="430"/>
      <c r="B140" s="416"/>
      <c r="C140" s="416"/>
      <c r="D140" s="416" t="s">
        <v>95</v>
      </c>
      <c r="E140" s="416" t="s">
        <v>96</v>
      </c>
      <c r="F140" s="416" t="s">
        <v>97</v>
      </c>
      <c r="G140" s="416" t="s">
        <v>98</v>
      </c>
      <c r="H140" s="416"/>
      <c r="I140" s="416" t="s">
        <v>98</v>
      </c>
      <c r="J140" s="416" t="s">
        <v>98</v>
      </c>
      <c r="K140" s="416" t="s">
        <v>58</v>
      </c>
      <c r="L140" s="416" t="s">
        <v>99</v>
      </c>
      <c r="M140" s="416"/>
      <c r="N140" s="416"/>
      <c r="O140" s="416"/>
      <c r="P140" s="416"/>
      <c r="Q140" s="427"/>
      <c r="R140" s="427"/>
      <c r="S140" s="424"/>
      <c r="T140" s="416" t="s">
        <v>83</v>
      </c>
      <c r="U140" s="416" t="s">
        <v>100</v>
      </c>
      <c r="V140" s="416" t="s">
        <v>100</v>
      </c>
      <c r="W140" s="416" t="s">
        <v>100</v>
      </c>
      <c r="X140" s="416" t="s">
        <v>100</v>
      </c>
      <c r="Y140" s="416"/>
      <c r="Z140" s="416" t="s">
        <v>83</v>
      </c>
      <c r="AA140" s="416" t="s">
        <v>100</v>
      </c>
      <c r="AB140" s="416" t="s">
        <v>100</v>
      </c>
      <c r="AC140" s="416" t="s">
        <v>100</v>
      </c>
      <c r="AD140" s="416" t="s">
        <v>100</v>
      </c>
      <c r="AE140" s="416"/>
      <c r="AF140" s="416" t="s">
        <v>100</v>
      </c>
      <c r="AG140" s="416" t="s">
        <v>100</v>
      </c>
      <c r="AH140" s="416" t="s">
        <v>100</v>
      </c>
      <c r="AI140" s="416" t="s">
        <v>100</v>
      </c>
      <c r="AJ140" s="198" t="s">
        <v>66</v>
      </c>
      <c r="AK140" s="416" t="s">
        <v>100</v>
      </c>
      <c r="AL140" s="416" t="s">
        <v>65</v>
      </c>
      <c r="AM140" s="416" t="s">
        <v>97</v>
      </c>
      <c r="AN140" s="420" t="s">
        <v>93</v>
      </c>
    </row>
    <row r="141" spans="1:40" ht="14.25" customHeight="1" x14ac:dyDescent="0.15">
      <c r="A141" s="430"/>
      <c r="B141" s="416"/>
      <c r="C141" s="416"/>
      <c r="D141" s="416" t="s">
        <v>101</v>
      </c>
      <c r="E141" s="416" t="s">
        <v>58</v>
      </c>
      <c r="F141" s="416" t="s">
        <v>58</v>
      </c>
      <c r="G141" s="416"/>
      <c r="H141" s="416"/>
      <c r="I141" s="416"/>
      <c r="J141" s="416"/>
      <c r="K141" s="416" t="s">
        <v>99</v>
      </c>
      <c r="L141" s="416"/>
      <c r="M141" s="416"/>
      <c r="N141" s="416"/>
      <c r="O141" s="416"/>
      <c r="P141" s="416"/>
      <c r="Q141" s="427"/>
      <c r="R141" s="427"/>
      <c r="S141" s="424"/>
      <c r="T141" s="416" t="s">
        <v>85</v>
      </c>
      <c r="U141" s="416" t="s">
        <v>80</v>
      </c>
      <c r="V141" s="416" t="s">
        <v>80</v>
      </c>
      <c r="W141" s="416" t="s">
        <v>80</v>
      </c>
      <c r="X141" s="416" t="s">
        <v>80</v>
      </c>
      <c r="Y141" s="416"/>
      <c r="Z141" s="416" t="s">
        <v>85</v>
      </c>
      <c r="AA141" s="416" t="s">
        <v>80</v>
      </c>
      <c r="AB141" s="416" t="s">
        <v>80</v>
      </c>
      <c r="AC141" s="416" t="s">
        <v>80</v>
      </c>
      <c r="AD141" s="416" t="s">
        <v>80</v>
      </c>
      <c r="AE141" s="416"/>
      <c r="AF141" s="416" t="s">
        <v>80</v>
      </c>
      <c r="AG141" s="416" t="s">
        <v>80</v>
      </c>
      <c r="AH141" s="416" t="s">
        <v>80</v>
      </c>
      <c r="AI141" s="416" t="s">
        <v>80</v>
      </c>
      <c r="AJ141" s="198" t="s">
        <v>102</v>
      </c>
      <c r="AK141" s="416" t="s">
        <v>80</v>
      </c>
      <c r="AL141" s="416" t="s">
        <v>103</v>
      </c>
      <c r="AM141" s="416" t="s">
        <v>104</v>
      </c>
      <c r="AN141" s="420"/>
    </row>
    <row r="142" spans="1:40" ht="14.25" customHeight="1" x14ac:dyDescent="0.15">
      <c r="A142" s="430"/>
      <c r="B142" s="416"/>
      <c r="C142" s="416"/>
      <c r="D142" s="416"/>
      <c r="E142" s="416" t="s">
        <v>98</v>
      </c>
      <c r="F142" s="416" t="s">
        <v>98</v>
      </c>
      <c r="G142" s="416"/>
      <c r="H142" s="416"/>
      <c r="I142" s="416"/>
      <c r="J142" s="416"/>
      <c r="K142" s="416"/>
      <c r="L142" s="416"/>
      <c r="M142" s="416"/>
      <c r="N142" s="416"/>
      <c r="O142" s="416"/>
      <c r="P142" s="416"/>
      <c r="Q142" s="427"/>
      <c r="R142" s="427"/>
      <c r="S142" s="424"/>
      <c r="T142" s="416" t="s">
        <v>93</v>
      </c>
      <c r="U142" s="416" t="s">
        <v>85</v>
      </c>
      <c r="V142" s="416" t="s">
        <v>85</v>
      </c>
      <c r="W142" s="416" t="s">
        <v>85</v>
      </c>
      <c r="X142" s="416" t="s">
        <v>85</v>
      </c>
      <c r="Y142" s="416"/>
      <c r="Z142" s="416" t="s">
        <v>93</v>
      </c>
      <c r="AA142" s="416" t="s">
        <v>85</v>
      </c>
      <c r="AB142" s="416" t="s">
        <v>85</v>
      </c>
      <c r="AC142" s="416" t="s">
        <v>85</v>
      </c>
      <c r="AD142" s="416" t="s">
        <v>85</v>
      </c>
      <c r="AE142" s="416"/>
      <c r="AF142" s="416" t="s">
        <v>85</v>
      </c>
      <c r="AG142" s="416" t="s">
        <v>85</v>
      </c>
      <c r="AH142" s="416" t="s">
        <v>85</v>
      </c>
      <c r="AI142" s="416" t="s">
        <v>85</v>
      </c>
      <c r="AJ142" s="198" t="s">
        <v>85</v>
      </c>
      <c r="AK142" s="416" t="s">
        <v>66</v>
      </c>
      <c r="AL142" s="416" t="s">
        <v>105</v>
      </c>
      <c r="AM142" s="416" t="s">
        <v>106</v>
      </c>
      <c r="AN142" s="420"/>
    </row>
    <row r="143" spans="1:40" ht="14.25" customHeight="1" x14ac:dyDescent="0.15">
      <c r="A143" s="430"/>
      <c r="B143" s="416"/>
      <c r="C143" s="416"/>
      <c r="D143" s="416"/>
      <c r="E143" s="416"/>
      <c r="F143" s="416"/>
      <c r="G143" s="416"/>
      <c r="H143" s="416"/>
      <c r="I143" s="416"/>
      <c r="J143" s="416"/>
      <c r="K143" s="416"/>
      <c r="L143" s="416"/>
      <c r="M143" s="416"/>
      <c r="N143" s="416"/>
      <c r="O143" s="416"/>
      <c r="P143" s="416"/>
      <c r="Q143" s="427"/>
      <c r="R143" s="427"/>
      <c r="S143" s="424"/>
      <c r="T143" s="416"/>
      <c r="U143" s="416" t="s">
        <v>107</v>
      </c>
      <c r="V143" s="416" t="s">
        <v>107</v>
      </c>
      <c r="W143" s="416" t="s">
        <v>107</v>
      </c>
      <c r="X143" s="416" t="s">
        <v>107</v>
      </c>
      <c r="Y143" s="416"/>
      <c r="Z143" s="416"/>
      <c r="AA143" s="416" t="s">
        <v>107</v>
      </c>
      <c r="AB143" s="416" t="s">
        <v>107</v>
      </c>
      <c r="AC143" s="416" t="s">
        <v>107</v>
      </c>
      <c r="AD143" s="416" t="s">
        <v>107</v>
      </c>
      <c r="AE143" s="416"/>
      <c r="AF143" s="416" t="s">
        <v>107</v>
      </c>
      <c r="AG143" s="416" t="s">
        <v>107</v>
      </c>
      <c r="AH143" s="416" t="s">
        <v>107</v>
      </c>
      <c r="AI143" s="416" t="s">
        <v>107</v>
      </c>
      <c r="AJ143" s="198" t="s">
        <v>107</v>
      </c>
      <c r="AK143" s="416" t="s">
        <v>83</v>
      </c>
      <c r="AL143" s="416" t="s">
        <v>108</v>
      </c>
      <c r="AM143" s="416" t="s">
        <v>93</v>
      </c>
      <c r="AN143" s="420"/>
    </row>
    <row r="144" spans="1:40" ht="14.25" customHeight="1" x14ac:dyDescent="0.15">
      <c r="A144" s="430"/>
      <c r="B144" s="416"/>
      <c r="C144" s="416"/>
      <c r="D144" s="416"/>
      <c r="E144" s="416"/>
      <c r="F144" s="416"/>
      <c r="G144" s="416"/>
      <c r="H144" s="416"/>
      <c r="I144" s="416"/>
      <c r="J144" s="416"/>
      <c r="K144" s="416"/>
      <c r="L144" s="416"/>
      <c r="M144" s="416"/>
      <c r="N144" s="416"/>
      <c r="O144" s="416"/>
      <c r="P144" s="416"/>
      <c r="Q144" s="427"/>
      <c r="R144" s="427"/>
      <c r="S144" s="424"/>
      <c r="T144" s="416"/>
      <c r="U144" s="416"/>
      <c r="V144" s="416"/>
      <c r="W144" s="416"/>
      <c r="X144" s="416"/>
      <c r="Y144" s="416"/>
      <c r="Z144" s="416"/>
      <c r="AA144" s="416"/>
      <c r="AB144" s="416"/>
      <c r="AC144" s="416"/>
      <c r="AD144" s="416"/>
      <c r="AE144" s="416"/>
      <c r="AF144" s="416"/>
      <c r="AG144" s="416"/>
      <c r="AH144" s="416"/>
      <c r="AI144" s="416"/>
      <c r="AJ144" s="198" t="s">
        <v>100</v>
      </c>
      <c r="AK144" s="416" t="s">
        <v>85</v>
      </c>
      <c r="AL144" s="416"/>
      <c r="AM144" s="416" t="s">
        <v>107</v>
      </c>
      <c r="AN144" s="420"/>
    </row>
    <row r="145" spans="1:40" ht="14.25" customHeight="1" x14ac:dyDescent="0.15">
      <c r="A145" s="430"/>
      <c r="B145" s="416"/>
      <c r="C145" s="416"/>
      <c r="D145" s="416"/>
      <c r="E145" s="416"/>
      <c r="F145" s="416"/>
      <c r="G145" s="416"/>
      <c r="H145" s="416"/>
      <c r="I145" s="416"/>
      <c r="J145" s="416"/>
      <c r="K145" s="416"/>
      <c r="L145" s="416"/>
      <c r="M145" s="416"/>
      <c r="N145" s="416"/>
      <c r="O145" s="416"/>
      <c r="P145" s="416"/>
      <c r="Q145" s="427"/>
      <c r="R145" s="427"/>
      <c r="S145" s="424"/>
      <c r="T145" s="416"/>
      <c r="U145" s="416"/>
      <c r="V145" s="416"/>
      <c r="W145" s="416"/>
      <c r="X145" s="416"/>
      <c r="Y145" s="416"/>
      <c r="Z145" s="416"/>
      <c r="AA145" s="416"/>
      <c r="AB145" s="416"/>
      <c r="AC145" s="416"/>
      <c r="AD145" s="416"/>
      <c r="AE145" s="416"/>
      <c r="AF145" s="416"/>
      <c r="AG145" s="416"/>
      <c r="AH145" s="416"/>
      <c r="AI145" s="416"/>
      <c r="AJ145" s="198" t="s">
        <v>80</v>
      </c>
      <c r="AK145" s="416" t="s">
        <v>93</v>
      </c>
      <c r="AL145" s="416"/>
      <c r="AM145" s="416"/>
      <c r="AN145" s="420"/>
    </row>
    <row r="146" spans="1:40" x14ac:dyDescent="0.15">
      <c r="A146" s="430"/>
      <c r="B146" s="416"/>
      <c r="C146" s="416"/>
      <c r="D146" s="416"/>
      <c r="E146" s="416"/>
      <c r="F146" s="416"/>
      <c r="G146" s="416"/>
      <c r="H146" s="416"/>
      <c r="I146" s="416"/>
      <c r="J146" s="416"/>
      <c r="K146" s="416"/>
      <c r="L146" s="416"/>
      <c r="M146" s="416"/>
      <c r="N146" s="416"/>
      <c r="O146" s="416"/>
      <c r="P146" s="416"/>
      <c r="Q146" s="427"/>
      <c r="R146" s="427"/>
      <c r="S146" s="424"/>
      <c r="T146" s="416"/>
      <c r="U146" s="416"/>
      <c r="V146" s="416"/>
      <c r="W146" s="416"/>
      <c r="X146" s="416"/>
      <c r="Y146" s="416"/>
      <c r="Z146" s="416"/>
      <c r="AA146" s="416"/>
      <c r="AB146" s="416"/>
      <c r="AC146" s="416"/>
      <c r="AD146" s="416"/>
      <c r="AE146" s="416"/>
      <c r="AF146" s="416"/>
      <c r="AG146" s="416"/>
      <c r="AH146" s="416"/>
      <c r="AI146" s="416"/>
      <c r="AJ146" s="198" t="s">
        <v>85</v>
      </c>
      <c r="AK146" s="416"/>
      <c r="AL146" s="416"/>
      <c r="AM146" s="416"/>
      <c r="AN146" s="420"/>
    </row>
    <row r="147" spans="1:40" x14ac:dyDescent="0.15">
      <c r="A147" s="431"/>
      <c r="B147" s="417"/>
      <c r="C147" s="417"/>
      <c r="D147" s="417"/>
      <c r="E147" s="417"/>
      <c r="F147" s="417"/>
      <c r="G147" s="417"/>
      <c r="H147" s="417"/>
      <c r="I147" s="417"/>
      <c r="J147" s="417"/>
      <c r="K147" s="417"/>
      <c r="L147" s="417"/>
      <c r="M147" s="417"/>
      <c r="N147" s="417"/>
      <c r="O147" s="417"/>
      <c r="P147" s="417"/>
      <c r="Q147" s="428"/>
      <c r="R147" s="428"/>
      <c r="S147" s="425"/>
      <c r="T147" s="417"/>
      <c r="U147" s="417"/>
      <c r="V147" s="417"/>
      <c r="W147" s="417"/>
      <c r="X147" s="417"/>
      <c r="Y147" s="417"/>
      <c r="Z147" s="417"/>
      <c r="AA147" s="417"/>
      <c r="AB147" s="417"/>
      <c r="AC147" s="417"/>
      <c r="AD147" s="417"/>
      <c r="AE147" s="417"/>
      <c r="AF147" s="417"/>
      <c r="AG147" s="417"/>
      <c r="AH147" s="417"/>
      <c r="AI147" s="417"/>
      <c r="AJ147" s="198" t="s">
        <v>93</v>
      </c>
      <c r="AK147" s="417"/>
      <c r="AL147" s="417"/>
      <c r="AM147" s="417"/>
      <c r="AN147" s="421"/>
    </row>
    <row r="148" spans="1:40" ht="15" customHeight="1" x14ac:dyDescent="0.15">
      <c r="A148" s="46" t="s">
        <v>15</v>
      </c>
      <c r="B148" s="210">
        <f t="shared" ref="B148:B159" si="46">C148+Q148+R148+S148+Y148+AE148+AJ148+AK148+AL148+AM148+AN148</f>
        <v>2961.629999999996</v>
      </c>
      <c r="C148" s="210">
        <v>2313.4099999999958</v>
      </c>
      <c r="D148" s="210">
        <v>0</v>
      </c>
      <c r="E148" s="210">
        <v>0</v>
      </c>
      <c r="F148" s="210">
        <v>0</v>
      </c>
      <c r="G148" s="210">
        <v>0</v>
      </c>
      <c r="H148" s="210">
        <v>0</v>
      </c>
      <c r="I148" s="210">
        <v>0</v>
      </c>
      <c r="J148" s="210">
        <v>0</v>
      </c>
      <c r="K148" s="210">
        <v>0</v>
      </c>
      <c r="L148" s="210">
        <v>0</v>
      </c>
      <c r="M148" s="210">
        <v>0</v>
      </c>
      <c r="N148" s="210">
        <v>0</v>
      </c>
      <c r="O148" s="210">
        <v>2313.4099999999958</v>
      </c>
      <c r="P148" s="210">
        <v>0</v>
      </c>
      <c r="Q148" s="211">
        <v>0</v>
      </c>
      <c r="R148" s="211">
        <v>68.219999999999985</v>
      </c>
      <c r="S148" s="212">
        <v>42.61</v>
      </c>
      <c r="T148" s="210">
        <v>0</v>
      </c>
      <c r="U148" s="210">
        <v>0</v>
      </c>
      <c r="V148" s="210">
        <v>13.95</v>
      </c>
      <c r="W148" s="210">
        <v>1.6700000000000002</v>
      </c>
      <c r="X148" s="210">
        <v>26.99</v>
      </c>
      <c r="Y148" s="210">
        <v>14.280000000000001</v>
      </c>
      <c r="Z148" s="210">
        <v>0</v>
      </c>
      <c r="AA148" s="210">
        <v>0</v>
      </c>
      <c r="AB148" s="210">
        <v>6.12</v>
      </c>
      <c r="AC148" s="210">
        <v>3.1400000000000006</v>
      </c>
      <c r="AD148" s="210">
        <v>5.0199999999999996</v>
      </c>
      <c r="AE148" s="210">
        <v>63.209999999999994</v>
      </c>
      <c r="AF148" s="210">
        <v>0</v>
      </c>
      <c r="AG148" s="210">
        <v>62.239999999999995</v>
      </c>
      <c r="AH148" s="210">
        <v>0</v>
      </c>
      <c r="AI148" s="210">
        <v>0.97</v>
      </c>
      <c r="AJ148" s="210">
        <v>20.329999999999998</v>
      </c>
      <c r="AK148" s="210">
        <v>439.57000000000016</v>
      </c>
      <c r="AL148" s="210">
        <v>0</v>
      </c>
      <c r="AM148" s="210">
        <v>0</v>
      </c>
      <c r="AN148" s="213">
        <v>0</v>
      </c>
    </row>
    <row r="149" spans="1:40" ht="15" customHeight="1" x14ac:dyDescent="0.15">
      <c r="A149" s="272"/>
      <c r="B149" s="214">
        <f t="shared" si="46"/>
        <v>11417.849999999988</v>
      </c>
      <c r="C149" s="214">
        <v>8474.0100000000111</v>
      </c>
      <c r="D149" s="214">
        <v>5138.3700000000099</v>
      </c>
      <c r="E149" s="214">
        <v>3091.2000000000035</v>
      </c>
      <c r="F149" s="214">
        <v>23.470000000000002</v>
      </c>
      <c r="G149" s="214">
        <v>0</v>
      </c>
      <c r="H149" s="214">
        <v>31.71</v>
      </c>
      <c r="I149" s="214">
        <v>0</v>
      </c>
      <c r="J149" s="214">
        <v>108.41000000000003</v>
      </c>
      <c r="K149" s="214">
        <v>5.8599999999999994</v>
      </c>
      <c r="L149" s="214">
        <v>0</v>
      </c>
      <c r="M149" s="214">
        <v>10.129999999999995</v>
      </c>
      <c r="N149" s="214">
        <v>0</v>
      </c>
      <c r="O149" s="214">
        <v>33.389999999999993</v>
      </c>
      <c r="P149" s="214">
        <v>31.47</v>
      </c>
      <c r="Q149" s="215">
        <v>0</v>
      </c>
      <c r="R149" s="215">
        <v>171.67000000000002</v>
      </c>
      <c r="S149" s="216">
        <v>1414.4599999999996</v>
      </c>
      <c r="T149" s="214">
        <v>164.72000000000003</v>
      </c>
      <c r="U149" s="214">
        <v>132.39999999999998</v>
      </c>
      <c r="V149" s="214">
        <v>340.12</v>
      </c>
      <c r="W149" s="214">
        <v>87.94</v>
      </c>
      <c r="X149" s="214">
        <v>689.27999999999963</v>
      </c>
      <c r="Y149" s="214">
        <v>91.140000000000057</v>
      </c>
      <c r="Z149" s="214">
        <v>0</v>
      </c>
      <c r="AA149" s="214">
        <v>0</v>
      </c>
      <c r="AB149" s="214">
        <v>0.31</v>
      </c>
      <c r="AC149" s="214">
        <v>62.39000000000005</v>
      </c>
      <c r="AD149" s="214">
        <v>28.44</v>
      </c>
      <c r="AE149" s="214">
        <v>1244.059999999977</v>
      </c>
      <c r="AF149" s="214">
        <v>0</v>
      </c>
      <c r="AG149" s="214">
        <v>17.79</v>
      </c>
      <c r="AH149" s="214">
        <v>120.8</v>
      </c>
      <c r="AI149" s="214">
        <v>1105.4699999999771</v>
      </c>
      <c r="AJ149" s="214">
        <v>0</v>
      </c>
      <c r="AK149" s="214">
        <v>4.79</v>
      </c>
      <c r="AL149" s="214">
        <v>0</v>
      </c>
      <c r="AM149" s="214">
        <v>17.72</v>
      </c>
      <c r="AN149" s="217">
        <v>0</v>
      </c>
    </row>
    <row r="150" spans="1:40" ht="15" customHeight="1" x14ac:dyDescent="0.15">
      <c r="A150" s="46" t="s">
        <v>43</v>
      </c>
      <c r="B150" s="210">
        <f t="shared" si="46"/>
        <v>981.64000000000033</v>
      </c>
      <c r="C150" s="210">
        <v>421.06000000000012</v>
      </c>
      <c r="D150" s="210">
        <v>0</v>
      </c>
      <c r="E150" s="210">
        <v>0</v>
      </c>
      <c r="F150" s="210">
        <v>0</v>
      </c>
      <c r="G150" s="210">
        <v>0</v>
      </c>
      <c r="H150" s="210">
        <v>0</v>
      </c>
      <c r="I150" s="210">
        <v>0</v>
      </c>
      <c r="J150" s="210">
        <v>0</v>
      </c>
      <c r="K150" s="210">
        <v>0</v>
      </c>
      <c r="L150" s="210">
        <v>0</v>
      </c>
      <c r="M150" s="210">
        <v>0</v>
      </c>
      <c r="N150" s="210">
        <v>0</v>
      </c>
      <c r="O150" s="210">
        <v>421.06000000000012</v>
      </c>
      <c r="P150" s="210">
        <v>0</v>
      </c>
      <c r="Q150" s="211">
        <v>0</v>
      </c>
      <c r="R150" s="211">
        <v>34.409999999999997</v>
      </c>
      <c r="S150" s="212">
        <v>42.61</v>
      </c>
      <c r="T150" s="210">
        <v>0</v>
      </c>
      <c r="U150" s="210">
        <v>0</v>
      </c>
      <c r="V150" s="210">
        <v>13.95</v>
      </c>
      <c r="W150" s="210">
        <v>1.6700000000000002</v>
      </c>
      <c r="X150" s="210">
        <v>26.99</v>
      </c>
      <c r="Y150" s="210">
        <v>0</v>
      </c>
      <c r="Z150" s="210">
        <v>0</v>
      </c>
      <c r="AA150" s="210">
        <v>0</v>
      </c>
      <c r="AB150" s="210">
        <v>0</v>
      </c>
      <c r="AC150" s="210">
        <v>0</v>
      </c>
      <c r="AD150" s="210">
        <v>0</v>
      </c>
      <c r="AE150" s="210">
        <v>43.989999999999995</v>
      </c>
      <c r="AF150" s="210">
        <v>0</v>
      </c>
      <c r="AG150" s="210">
        <v>43.989999999999995</v>
      </c>
      <c r="AH150" s="210">
        <v>0</v>
      </c>
      <c r="AI150" s="210">
        <v>0</v>
      </c>
      <c r="AJ150" s="210">
        <v>0</v>
      </c>
      <c r="AK150" s="210">
        <v>439.57000000000016</v>
      </c>
      <c r="AL150" s="210">
        <v>0</v>
      </c>
      <c r="AM150" s="210">
        <v>0</v>
      </c>
      <c r="AN150" s="213">
        <v>0</v>
      </c>
    </row>
    <row r="151" spans="1:40" ht="15" customHeight="1" x14ac:dyDescent="0.15">
      <c r="A151" s="272"/>
      <c r="B151" s="214">
        <f t="shared" si="46"/>
        <v>6134.1000000000095</v>
      </c>
      <c r="C151" s="214">
        <v>4640.2800000000097</v>
      </c>
      <c r="D151" s="214">
        <v>4480.5000000000091</v>
      </c>
      <c r="E151" s="214">
        <v>80.079999999999956</v>
      </c>
      <c r="F151" s="214">
        <v>10.350000000000001</v>
      </c>
      <c r="G151" s="214">
        <v>0</v>
      </c>
      <c r="H151" s="214">
        <v>0</v>
      </c>
      <c r="I151" s="214">
        <v>0</v>
      </c>
      <c r="J151" s="214">
        <v>32.550000000000004</v>
      </c>
      <c r="K151" s="214">
        <v>5.8599999999999994</v>
      </c>
      <c r="L151" s="214">
        <v>0</v>
      </c>
      <c r="M151" s="214">
        <v>10.129999999999995</v>
      </c>
      <c r="N151" s="214">
        <v>0</v>
      </c>
      <c r="O151" s="214">
        <v>7.589999999999999</v>
      </c>
      <c r="P151" s="214">
        <v>13.22</v>
      </c>
      <c r="Q151" s="215">
        <v>0</v>
      </c>
      <c r="R151" s="215">
        <v>65.850000000000037</v>
      </c>
      <c r="S151" s="216">
        <v>1414.4599999999996</v>
      </c>
      <c r="T151" s="214">
        <v>164.72000000000003</v>
      </c>
      <c r="U151" s="214">
        <v>132.39999999999998</v>
      </c>
      <c r="V151" s="214">
        <v>340.12</v>
      </c>
      <c r="W151" s="214">
        <v>87.94</v>
      </c>
      <c r="X151" s="214">
        <v>689.27999999999963</v>
      </c>
      <c r="Y151" s="214">
        <v>0</v>
      </c>
      <c r="Z151" s="214">
        <v>0</v>
      </c>
      <c r="AA151" s="214">
        <v>0</v>
      </c>
      <c r="AB151" s="214">
        <v>0</v>
      </c>
      <c r="AC151" s="214">
        <v>0</v>
      </c>
      <c r="AD151" s="214">
        <v>0</v>
      </c>
      <c r="AE151" s="214">
        <v>1.1300000000000001</v>
      </c>
      <c r="AF151" s="214">
        <v>0</v>
      </c>
      <c r="AG151" s="214">
        <v>1.1300000000000001</v>
      </c>
      <c r="AH151" s="214">
        <v>0</v>
      </c>
      <c r="AI151" s="214">
        <v>0</v>
      </c>
      <c r="AJ151" s="214">
        <v>0</v>
      </c>
      <c r="AK151" s="214">
        <v>4.79</v>
      </c>
      <c r="AL151" s="214">
        <v>0</v>
      </c>
      <c r="AM151" s="214">
        <v>7.59</v>
      </c>
      <c r="AN151" s="217">
        <v>0</v>
      </c>
    </row>
    <row r="152" spans="1:40" ht="15" customHeight="1" x14ac:dyDescent="0.15">
      <c r="A152" s="46" t="s">
        <v>44</v>
      </c>
      <c r="B152" s="210">
        <f t="shared" si="46"/>
        <v>1938.7999999999959</v>
      </c>
      <c r="C152" s="210">
        <v>1888.0399999999959</v>
      </c>
      <c r="D152" s="210">
        <v>0</v>
      </c>
      <c r="E152" s="210">
        <v>0</v>
      </c>
      <c r="F152" s="210">
        <v>0</v>
      </c>
      <c r="G152" s="210">
        <v>0</v>
      </c>
      <c r="H152" s="210">
        <v>0</v>
      </c>
      <c r="I152" s="210">
        <v>0</v>
      </c>
      <c r="J152" s="210">
        <v>0</v>
      </c>
      <c r="K152" s="210">
        <v>0</v>
      </c>
      <c r="L152" s="210">
        <v>0</v>
      </c>
      <c r="M152" s="210">
        <v>0</v>
      </c>
      <c r="N152" s="210">
        <v>0</v>
      </c>
      <c r="O152" s="210">
        <v>1888.0399999999959</v>
      </c>
      <c r="P152" s="210">
        <v>0</v>
      </c>
      <c r="Q152" s="211">
        <v>0</v>
      </c>
      <c r="R152" s="211">
        <v>31.54</v>
      </c>
      <c r="S152" s="212">
        <v>0</v>
      </c>
      <c r="T152" s="210">
        <v>0</v>
      </c>
      <c r="U152" s="210">
        <v>0</v>
      </c>
      <c r="V152" s="210">
        <v>0</v>
      </c>
      <c r="W152" s="210">
        <v>0</v>
      </c>
      <c r="X152" s="210">
        <v>0</v>
      </c>
      <c r="Y152" s="210">
        <v>0</v>
      </c>
      <c r="Z152" s="210">
        <v>0</v>
      </c>
      <c r="AA152" s="210">
        <v>0</v>
      </c>
      <c r="AB152" s="210">
        <v>0</v>
      </c>
      <c r="AC152" s="210">
        <v>0</v>
      </c>
      <c r="AD152" s="210">
        <v>0</v>
      </c>
      <c r="AE152" s="210">
        <v>19.22</v>
      </c>
      <c r="AF152" s="210">
        <v>0</v>
      </c>
      <c r="AG152" s="210">
        <v>18.25</v>
      </c>
      <c r="AH152" s="210">
        <v>0</v>
      </c>
      <c r="AI152" s="210">
        <v>0.97</v>
      </c>
      <c r="AJ152" s="210">
        <v>0</v>
      </c>
      <c r="AK152" s="210">
        <v>0</v>
      </c>
      <c r="AL152" s="210">
        <v>0</v>
      </c>
      <c r="AM152" s="210">
        <v>0</v>
      </c>
      <c r="AN152" s="213">
        <v>0</v>
      </c>
    </row>
    <row r="153" spans="1:40" ht="15" customHeight="1" x14ac:dyDescent="0.15">
      <c r="A153" s="272"/>
      <c r="B153" s="214">
        <f t="shared" si="46"/>
        <v>4404.3699999999808</v>
      </c>
      <c r="C153" s="214">
        <v>3127.6000000000045</v>
      </c>
      <c r="D153" s="214">
        <v>227.73000000000027</v>
      </c>
      <c r="E153" s="214">
        <v>2776.2000000000035</v>
      </c>
      <c r="F153" s="214">
        <v>3.7600000000000007</v>
      </c>
      <c r="G153" s="214">
        <v>0</v>
      </c>
      <c r="H153" s="214">
        <v>0</v>
      </c>
      <c r="I153" s="214">
        <v>0</v>
      </c>
      <c r="J153" s="214">
        <v>75.860000000000014</v>
      </c>
      <c r="K153" s="214">
        <v>0</v>
      </c>
      <c r="L153" s="214">
        <v>0</v>
      </c>
      <c r="M153" s="214">
        <v>0</v>
      </c>
      <c r="N153" s="214">
        <v>0</v>
      </c>
      <c r="O153" s="214">
        <v>25.799999999999997</v>
      </c>
      <c r="P153" s="214">
        <v>18.25</v>
      </c>
      <c r="Q153" s="215">
        <v>0</v>
      </c>
      <c r="R153" s="215">
        <v>33.600000000000009</v>
      </c>
      <c r="S153" s="216">
        <v>0</v>
      </c>
      <c r="T153" s="214">
        <v>0</v>
      </c>
      <c r="U153" s="214">
        <v>0</v>
      </c>
      <c r="V153" s="214">
        <v>0</v>
      </c>
      <c r="W153" s="214">
        <v>0</v>
      </c>
      <c r="X153" s="214">
        <v>0</v>
      </c>
      <c r="Y153" s="214">
        <v>0</v>
      </c>
      <c r="Z153" s="214">
        <v>0</v>
      </c>
      <c r="AA153" s="214">
        <v>0</v>
      </c>
      <c r="AB153" s="214">
        <v>0</v>
      </c>
      <c r="AC153" s="214">
        <v>0</v>
      </c>
      <c r="AD153" s="214">
        <v>0</v>
      </c>
      <c r="AE153" s="214">
        <v>1242.9299999999771</v>
      </c>
      <c r="AF153" s="214">
        <v>0</v>
      </c>
      <c r="AG153" s="214">
        <v>16.66</v>
      </c>
      <c r="AH153" s="214">
        <v>120.8</v>
      </c>
      <c r="AI153" s="214">
        <v>1105.4699999999771</v>
      </c>
      <c r="AJ153" s="214">
        <v>0</v>
      </c>
      <c r="AK153" s="214">
        <v>0</v>
      </c>
      <c r="AL153" s="214">
        <v>0</v>
      </c>
      <c r="AM153" s="214">
        <v>0.24</v>
      </c>
      <c r="AN153" s="217">
        <v>0</v>
      </c>
    </row>
    <row r="154" spans="1:40" ht="15" customHeight="1" x14ac:dyDescent="0.15">
      <c r="A154" s="46" t="s">
        <v>45</v>
      </c>
      <c r="B154" s="210">
        <f t="shared" si="46"/>
        <v>4.42</v>
      </c>
      <c r="C154" s="210">
        <v>0</v>
      </c>
      <c r="D154" s="210">
        <v>0</v>
      </c>
      <c r="E154" s="210">
        <v>0</v>
      </c>
      <c r="F154" s="210">
        <v>0</v>
      </c>
      <c r="G154" s="210">
        <v>0</v>
      </c>
      <c r="H154" s="210">
        <v>0</v>
      </c>
      <c r="I154" s="210">
        <v>0</v>
      </c>
      <c r="J154" s="210">
        <v>0</v>
      </c>
      <c r="K154" s="210">
        <v>0</v>
      </c>
      <c r="L154" s="210">
        <v>0</v>
      </c>
      <c r="M154" s="210">
        <v>0</v>
      </c>
      <c r="N154" s="210">
        <v>0</v>
      </c>
      <c r="O154" s="210">
        <v>0</v>
      </c>
      <c r="P154" s="210">
        <v>0</v>
      </c>
      <c r="Q154" s="211">
        <v>0</v>
      </c>
      <c r="R154" s="211">
        <v>0</v>
      </c>
      <c r="S154" s="212">
        <v>0</v>
      </c>
      <c r="T154" s="210">
        <v>0</v>
      </c>
      <c r="U154" s="210">
        <v>0</v>
      </c>
      <c r="V154" s="210">
        <v>0</v>
      </c>
      <c r="W154" s="210">
        <v>0</v>
      </c>
      <c r="X154" s="210">
        <v>0</v>
      </c>
      <c r="Y154" s="210">
        <v>4.42</v>
      </c>
      <c r="Z154" s="210">
        <v>0</v>
      </c>
      <c r="AA154" s="210">
        <v>0</v>
      </c>
      <c r="AB154" s="210">
        <v>0</v>
      </c>
      <c r="AC154" s="210">
        <v>1.7400000000000002</v>
      </c>
      <c r="AD154" s="210">
        <v>2.6799999999999997</v>
      </c>
      <c r="AE154" s="210">
        <v>0</v>
      </c>
      <c r="AF154" s="210">
        <v>0</v>
      </c>
      <c r="AG154" s="210">
        <v>0</v>
      </c>
      <c r="AH154" s="210">
        <v>0</v>
      </c>
      <c r="AI154" s="210">
        <v>0</v>
      </c>
      <c r="AJ154" s="210">
        <v>0</v>
      </c>
      <c r="AK154" s="210">
        <v>0</v>
      </c>
      <c r="AL154" s="210">
        <v>0</v>
      </c>
      <c r="AM154" s="210">
        <v>0</v>
      </c>
      <c r="AN154" s="213">
        <v>0</v>
      </c>
    </row>
    <row r="155" spans="1:40" ht="15" customHeight="1" x14ac:dyDescent="0.15">
      <c r="A155" s="272"/>
      <c r="B155" s="214">
        <f t="shared" si="46"/>
        <v>273.74000000000007</v>
      </c>
      <c r="C155" s="214">
        <v>175.02000000000004</v>
      </c>
      <c r="D155" s="214">
        <v>23.93</v>
      </c>
      <c r="E155" s="214">
        <v>141.13000000000005</v>
      </c>
      <c r="F155" s="214">
        <v>6.0399999999999983</v>
      </c>
      <c r="G155" s="214">
        <v>0</v>
      </c>
      <c r="H155" s="214">
        <v>3.92</v>
      </c>
      <c r="I155" s="214">
        <v>0</v>
      </c>
      <c r="J155" s="214">
        <v>0</v>
      </c>
      <c r="K155" s="214">
        <v>0</v>
      </c>
      <c r="L155" s="214">
        <v>0</v>
      </c>
      <c r="M155" s="214">
        <v>0</v>
      </c>
      <c r="N155" s="214">
        <v>0</v>
      </c>
      <c r="O155" s="214">
        <v>0</v>
      </c>
      <c r="P155" s="214">
        <v>0</v>
      </c>
      <c r="Q155" s="215">
        <v>0</v>
      </c>
      <c r="R155" s="215">
        <v>36.619999999999983</v>
      </c>
      <c r="S155" s="216">
        <v>0</v>
      </c>
      <c r="T155" s="214">
        <v>0</v>
      </c>
      <c r="U155" s="214">
        <v>0</v>
      </c>
      <c r="V155" s="214">
        <v>0</v>
      </c>
      <c r="W155" s="214">
        <v>0</v>
      </c>
      <c r="X155" s="214">
        <v>0</v>
      </c>
      <c r="Y155" s="214">
        <v>62.100000000000037</v>
      </c>
      <c r="Z155" s="214">
        <v>0</v>
      </c>
      <c r="AA155" s="214">
        <v>0</v>
      </c>
      <c r="AB155" s="214">
        <v>0</v>
      </c>
      <c r="AC155" s="214">
        <v>38.680000000000035</v>
      </c>
      <c r="AD155" s="214">
        <v>23.42</v>
      </c>
      <c r="AE155" s="214">
        <v>0</v>
      </c>
      <c r="AF155" s="214">
        <v>0</v>
      </c>
      <c r="AG155" s="214">
        <v>0</v>
      </c>
      <c r="AH155" s="214">
        <v>0</v>
      </c>
      <c r="AI155" s="214">
        <v>0</v>
      </c>
      <c r="AJ155" s="214">
        <v>0</v>
      </c>
      <c r="AK155" s="214">
        <v>0</v>
      </c>
      <c r="AL155" s="214">
        <v>0</v>
      </c>
      <c r="AM155" s="214">
        <v>0</v>
      </c>
      <c r="AN155" s="217">
        <v>0</v>
      </c>
    </row>
    <row r="156" spans="1:40" ht="15" customHeight="1" x14ac:dyDescent="0.15">
      <c r="A156" s="46" t="s">
        <v>46</v>
      </c>
      <c r="B156" s="210">
        <f t="shared" si="46"/>
        <v>0</v>
      </c>
      <c r="C156" s="210">
        <v>0</v>
      </c>
      <c r="D156" s="210">
        <v>0</v>
      </c>
      <c r="E156" s="210">
        <v>0</v>
      </c>
      <c r="F156" s="210">
        <v>0</v>
      </c>
      <c r="G156" s="210">
        <v>0</v>
      </c>
      <c r="H156" s="210">
        <v>0</v>
      </c>
      <c r="I156" s="210">
        <v>0</v>
      </c>
      <c r="J156" s="210">
        <v>0</v>
      </c>
      <c r="K156" s="210">
        <v>0</v>
      </c>
      <c r="L156" s="210">
        <v>0</v>
      </c>
      <c r="M156" s="210">
        <v>0</v>
      </c>
      <c r="N156" s="210">
        <v>0</v>
      </c>
      <c r="O156" s="210">
        <v>0</v>
      </c>
      <c r="P156" s="210">
        <v>0</v>
      </c>
      <c r="Q156" s="211">
        <v>0</v>
      </c>
      <c r="R156" s="211">
        <v>0</v>
      </c>
      <c r="S156" s="212">
        <v>0</v>
      </c>
      <c r="T156" s="210">
        <v>0</v>
      </c>
      <c r="U156" s="210">
        <v>0</v>
      </c>
      <c r="V156" s="210">
        <v>0</v>
      </c>
      <c r="W156" s="210">
        <v>0</v>
      </c>
      <c r="X156" s="210">
        <v>0</v>
      </c>
      <c r="Y156" s="210">
        <v>0</v>
      </c>
      <c r="Z156" s="210">
        <v>0</v>
      </c>
      <c r="AA156" s="210">
        <v>0</v>
      </c>
      <c r="AB156" s="210">
        <v>0</v>
      </c>
      <c r="AC156" s="210">
        <v>0</v>
      </c>
      <c r="AD156" s="210">
        <v>0</v>
      </c>
      <c r="AE156" s="210">
        <v>0</v>
      </c>
      <c r="AF156" s="210">
        <v>0</v>
      </c>
      <c r="AG156" s="210">
        <v>0</v>
      </c>
      <c r="AH156" s="210">
        <v>0</v>
      </c>
      <c r="AI156" s="210">
        <v>0</v>
      </c>
      <c r="AJ156" s="210">
        <v>0</v>
      </c>
      <c r="AK156" s="210">
        <v>0</v>
      </c>
      <c r="AL156" s="210">
        <v>0</v>
      </c>
      <c r="AM156" s="210">
        <v>0</v>
      </c>
      <c r="AN156" s="213">
        <v>0</v>
      </c>
    </row>
    <row r="157" spans="1:40" ht="15" customHeight="1" x14ac:dyDescent="0.15">
      <c r="A157" s="272"/>
      <c r="B157" s="214">
        <f t="shared" si="46"/>
        <v>0</v>
      </c>
      <c r="C157" s="214">
        <v>0</v>
      </c>
      <c r="D157" s="214">
        <v>0</v>
      </c>
      <c r="E157" s="214">
        <v>0</v>
      </c>
      <c r="F157" s="214">
        <v>0</v>
      </c>
      <c r="G157" s="214">
        <v>0</v>
      </c>
      <c r="H157" s="214">
        <v>0</v>
      </c>
      <c r="I157" s="214">
        <v>0</v>
      </c>
      <c r="J157" s="214">
        <v>0</v>
      </c>
      <c r="K157" s="214">
        <v>0</v>
      </c>
      <c r="L157" s="214">
        <v>0</v>
      </c>
      <c r="M157" s="214">
        <v>0</v>
      </c>
      <c r="N157" s="214">
        <v>0</v>
      </c>
      <c r="O157" s="214">
        <v>0</v>
      </c>
      <c r="P157" s="214">
        <v>0</v>
      </c>
      <c r="Q157" s="215">
        <v>0</v>
      </c>
      <c r="R157" s="215">
        <v>0</v>
      </c>
      <c r="S157" s="216">
        <v>0</v>
      </c>
      <c r="T157" s="214">
        <v>0</v>
      </c>
      <c r="U157" s="214">
        <v>0</v>
      </c>
      <c r="V157" s="214">
        <v>0</v>
      </c>
      <c r="W157" s="214">
        <v>0</v>
      </c>
      <c r="X157" s="214">
        <v>0</v>
      </c>
      <c r="Y157" s="214">
        <v>0</v>
      </c>
      <c r="Z157" s="214">
        <v>0</v>
      </c>
      <c r="AA157" s="214">
        <v>0</v>
      </c>
      <c r="AB157" s="214">
        <v>0</v>
      </c>
      <c r="AC157" s="214">
        <v>0</v>
      </c>
      <c r="AD157" s="214">
        <v>0</v>
      </c>
      <c r="AE157" s="214">
        <v>0</v>
      </c>
      <c r="AF157" s="214">
        <v>0</v>
      </c>
      <c r="AG157" s="214">
        <v>0</v>
      </c>
      <c r="AH157" s="214">
        <v>0</v>
      </c>
      <c r="AI157" s="214">
        <v>0</v>
      </c>
      <c r="AJ157" s="214">
        <v>0</v>
      </c>
      <c r="AK157" s="214">
        <v>0</v>
      </c>
      <c r="AL157" s="214">
        <v>0</v>
      </c>
      <c r="AM157" s="214">
        <v>0</v>
      </c>
      <c r="AN157" s="217">
        <v>0</v>
      </c>
    </row>
    <row r="158" spans="1:40" ht="15" customHeight="1" x14ac:dyDescent="0.15">
      <c r="A158" s="46" t="s">
        <v>479</v>
      </c>
      <c r="B158" s="210">
        <f t="shared" si="46"/>
        <v>36.769999999999996</v>
      </c>
      <c r="C158" s="210">
        <v>4.3099999999999996</v>
      </c>
      <c r="D158" s="210">
        <v>0</v>
      </c>
      <c r="E158" s="210">
        <v>0</v>
      </c>
      <c r="F158" s="210">
        <v>0</v>
      </c>
      <c r="G158" s="210">
        <v>0</v>
      </c>
      <c r="H158" s="210">
        <v>0</v>
      </c>
      <c r="I158" s="210">
        <v>0</v>
      </c>
      <c r="J158" s="210">
        <v>0</v>
      </c>
      <c r="K158" s="210">
        <v>0</v>
      </c>
      <c r="L158" s="210">
        <v>0</v>
      </c>
      <c r="M158" s="210">
        <v>0</v>
      </c>
      <c r="N158" s="210">
        <v>0</v>
      </c>
      <c r="O158" s="210">
        <v>4.3099999999999996</v>
      </c>
      <c r="P158" s="210">
        <v>0</v>
      </c>
      <c r="Q158" s="211">
        <v>0</v>
      </c>
      <c r="R158" s="211">
        <v>2.2699999999999996</v>
      </c>
      <c r="S158" s="212">
        <v>0</v>
      </c>
      <c r="T158" s="210">
        <v>0</v>
      </c>
      <c r="U158" s="210">
        <v>0</v>
      </c>
      <c r="V158" s="210">
        <v>0</v>
      </c>
      <c r="W158" s="210">
        <v>0</v>
      </c>
      <c r="X158" s="210">
        <v>0</v>
      </c>
      <c r="Y158" s="210">
        <v>9.86</v>
      </c>
      <c r="Z158" s="210">
        <v>0</v>
      </c>
      <c r="AA158" s="210">
        <v>0</v>
      </c>
      <c r="AB158" s="210">
        <v>6.12</v>
      </c>
      <c r="AC158" s="210">
        <v>1.4000000000000006</v>
      </c>
      <c r="AD158" s="210">
        <v>2.3399999999999994</v>
      </c>
      <c r="AE158" s="210">
        <v>0</v>
      </c>
      <c r="AF158" s="210">
        <v>0</v>
      </c>
      <c r="AG158" s="210">
        <v>0</v>
      </c>
      <c r="AH158" s="210">
        <v>0</v>
      </c>
      <c r="AI158" s="210">
        <v>0</v>
      </c>
      <c r="AJ158" s="210">
        <v>20.329999999999998</v>
      </c>
      <c r="AK158" s="210">
        <v>0</v>
      </c>
      <c r="AL158" s="210">
        <v>0</v>
      </c>
      <c r="AM158" s="210">
        <v>0</v>
      </c>
      <c r="AN158" s="213">
        <v>0</v>
      </c>
    </row>
    <row r="159" spans="1:40" ht="15" customHeight="1" thickBot="1" x14ac:dyDescent="0.2">
      <c r="A159" s="271"/>
      <c r="B159" s="218">
        <f t="shared" si="46"/>
        <v>605.6400000000001</v>
      </c>
      <c r="C159" s="218">
        <v>531.11000000000013</v>
      </c>
      <c r="D159" s="218">
        <v>406.21000000000015</v>
      </c>
      <c r="E159" s="218">
        <v>93.790000000000035</v>
      </c>
      <c r="F159" s="218">
        <v>3.3200000000000003</v>
      </c>
      <c r="G159" s="218">
        <v>0</v>
      </c>
      <c r="H159" s="218">
        <v>27.790000000000003</v>
      </c>
      <c r="I159" s="218">
        <v>0</v>
      </c>
      <c r="J159" s="218">
        <v>0</v>
      </c>
      <c r="K159" s="218">
        <v>0</v>
      </c>
      <c r="L159" s="218">
        <v>0</v>
      </c>
      <c r="M159" s="218">
        <v>0</v>
      </c>
      <c r="N159" s="218">
        <v>0</v>
      </c>
      <c r="O159" s="218">
        <v>0</v>
      </c>
      <c r="P159" s="218">
        <v>0</v>
      </c>
      <c r="Q159" s="219">
        <v>0</v>
      </c>
      <c r="R159" s="219">
        <v>35.599999999999994</v>
      </c>
      <c r="S159" s="220">
        <v>0</v>
      </c>
      <c r="T159" s="218">
        <v>0</v>
      </c>
      <c r="U159" s="218">
        <v>0</v>
      </c>
      <c r="V159" s="218">
        <v>0</v>
      </c>
      <c r="W159" s="218">
        <v>0</v>
      </c>
      <c r="X159" s="218">
        <v>0</v>
      </c>
      <c r="Y159" s="218">
        <v>29.040000000000013</v>
      </c>
      <c r="Z159" s="218">
        <v>0</v>
      </c>
      <c r="AA159" s="218">
        <v>0</v>
      </c>
      <c r="AB159" s="218">
        <v>0.31</v>
      </c>
      <c r="AC159" s="218">
        <v>23.710000000000015</v>
      </c>
      <c r="AD159" s="218">
        <v>5.0199999999999996</v>
      </c>
      <c r="AE159" s="218">
        <v>0</v>
      </c>
      <c r="AF159" s="218">
        <v>0</v>
      </c>
      <c r="AG159" s="218">
        <v>0</v>
      </c>
      <c r="AH159" s="218">
        <v>0</v>
      </c>
      <c r="AI159" s="218">
        <v>0</v>
      </c>
      <c r="AJ159" s="218">
        <v>0</v>
      </c>
      <c r="AK159" s="218">
        <v>0</v>
      </c>
      <c r="AL159" s="218">
        <v>0</v>
      </c>
      <c r="AM159" s="218">
        <v>9.8899999999999988</v>
      </c>
      <c r="AN159" s="221">
        <v>0</v>
      </c>
    </row>
    <row r="160" spans="1:40" ht="15" customHeight="1" x14ac:dyDescent="0.15">
      <c r="A160" s="25" t="s">
        <v>113</v>
      </c>
      <c r="B160" s="93"/>
      <c r="C160" s="93"/>
      <c r="D160" s="93"/>
      <c r="E160" s="93"/>
      <c r="F160" s="93"/>
      <c r="G160" s="93"/>
      <c r="H160" s="93"/>
      <c r="I160" s="93"/>
      <c r="J160" s="93"/>
      <c r="K160" s="93"/>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row>
    <row r="161" spans="1:40" ht="15" customHeight="1" x14ac:dyDescent="0.15">
      <c r="A161" s="25" t="s">
        <v>471</v>
      </c>
      <c r="B161" s="93"/>
      <c r="C161" s="93"/>
      <c r="D161" s="93"/>
      <c r="E161" s="93"/>
      <c r="F161" s="93"/>
      <c r="G161" s="93"/>
      <c r="H161" s="93"/>
      <c r="I161" s="93"/>
      <c r="J161" s="93"/>
      <c r="K161" s="93"/>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row>
    <row r="163" spans="1:40" s="33" customFormat="1" ht="17.25" x14ac:dyDescent="0.15">
      <c r="A163" s="33" t="s">
        <v>480</v>
      </c>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row>
    <row r="164" spans="1:40" ht="15" thickBot="1" x14ac:dyDescent="0.2">
      <c r="A164" s="2"/>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t="s">
        <v>114</v>
      </c>
      <c r="AM164" s="101"/>
      <c r="AN164" s="101"/>
    </row>
    <row r="165" spans="1:40" ht="14.25" customHeight="1" x14ac:dyDescent="0.15">
      <c r="A165" s="429" t="s">
        <v>393</v>
      </c>
      <c r="B165" s="418" t="s">
        <v>126</v>
      </c>
      <c r="C165" s="432" t="s">
        <v>394</v>
      </c>
      <c r="D165" s="433"/>
      <c r="E165" s="433"/>
      <c r="F165" s="433"/>
      <c r="G165" s="433"/>
      <c r="H165" s="433"/>
      <c r="I165" s="433"/>
      <c r="J165" s="433"/>
      <c r="K165" s="433"/>
      <c r="L165" s="433"/>
      <c r="M165" s="433"/>
      <c r="N165" s="433"/>
      <c r="O165" s="433"/>
      <c r="P165" s="434"/>
      <c r="Q165" s="426" t="s">
        <v>146</v>
      </c>
      <c r="R165" s="426" t="s">
        <v>468</v>
      </c>
      <c r="S165" s="165" t="s">
        <v>446</v>
      </c>
      <c r="T165" s="186"/>
      <c r="U165" s="186"/>
      <c r="V165" s="186"/>
      <c r="W165" s="186"/>
      <c r="X165" s="186"/>
      <c r="Y165" s="186"/>
      <c r="Z165" s="186"/>
      <c r="AA165" s="186"/>
      <c r="AB165" s="186"/>
      <c r="AC165" s="186"/>
      <c r="AD165" s="186"/>
      <c r="AE165" s="186"/>
      <c r="AF165" s="186"/>
      <c r="AG165" s="186"/>
      <c r="AH165" s="186"/>
      <c r="AI165" s="186"/>
      <c r="AJ165" s="90" t="s">
        <v>41</v>
      </c>
      <c r="AK165" s="418" t="s">
        <v>143</v>
      </c>
      <c r="AL165" s="418" t="s">
        <v>144</v>
      </c>
      <c r="AM165" s="418" t="s">
        <v>145</v>
      </c>
      <c r="AN165" s="419" t="s">
        <v>469</v>
      </c>
    </row>
    <row r="166" spans="1:40" ht="14.25" customHeight="1" x14ac:dyDescent="0.15">
      <c r="A166" s="430"/>
      <c r="B166" s="416"/>
      <c r="C166" s="435"/>
      <c r="D166" s="395"/>
      <c r="E166" s="395"/>
      <c r="F166" s="395"/>
      <c r="G166" s="395"/>
      <c r="H166" s="395"/>
      <c r="I166" s="395"/>
      <c r="J166" s="395"/>
      <c r="K166" s="395"/>
      <c r="L166" s="395"/>
      <c r="M166" s="395"/>
      <c r="N166" s="395"/>
      <c r="O166" s="395"/>
      <c r="P166" s="396"/>
      <c r="Q166" s="427" t="s">
        <v>58</v>
      </c>
      <c r="R166" s="427" t="s">
        <v>58</v>
      </c>
      <c r="S166" s="422" t="s">
        <v>395</v>
      </c>
      <c r="T166" s="398"/>
      <c r="U166" s="398"/>
      <c r="V166" s="398"/>
      <c r="W166" s="398"/>
      <c r="X166" s="399"/>
      <c r="Y166" s="397" t="s">
        <v>396</v>
      </c>
      <c r="Z166" s="398"/>
      <c r="AA166" s="398"/>
      <c r="AB166" s="398"/>
      <c r="AC166" s="398"/>
      <c r="AD166" s="399"/>
      <c r="AE166" s="397" t="s">
        <v>397</v>
      </c>
      <c r="AF166" s="398"/>
      <c r="AG166" s="398"/>
      <c r="AH166" s="398"/>
      <c r="AI166" s="399"/>
      <c r="AJ166" s="198" t="s">
        <v>59</v>
      </c>
      <c r="AK166" s="416" t="s">
        <v>60</v>
      </c>
      <c r="AL166" s="416" t="s">
        <v>61</v>
      </c>
      <c r="AM166" s="416" t="s">
        <v>62</v>
      </c>
      <c r="AN166" s="420" t="s">
        <v>63</v>
      </c>
    </row>
    <row r="167" spans="1:40" ht="14.25" customHeight="1" x14ac:dyDescent="0.15">
      <c r="A167" s="430"/>
      <c r="B167" s="416"/>
      <c r="C167" s="415" t="s">
        <v>126</v>
      </c>
      <c r="D167" s="415" t="s">
        <v>127</v>
      </c>
      <c r="E167" s="415" t="s">
        <v>128</v>
      </c>
      <c r="F167" s="415" t="s">
        <v>129</v>
      </c>
      <c r="G167" s="415" t="s">
        <v>130</v>
      </c>
      <c r="H167" s="415" t="s">
        <v>131</v>
      </c>
      <c r="I167" s="415" t="s">
        <v>132</v>
      </c>
      <c r="J167" s="415" t="s">
        <v>133</v>
      </c>
      <c r="K167" s="415" t="s">
        <v>134</v>
      </c>
      <c r="L167" s="415" t="s">
        <v>135</v>
      </c>
      <c r="M167" s="415" t="s">
        <v>136</v>
      </c>
      <c r="N167" s="415" t="s">
        <v>326</v>
      </c>
      <c r="O167" s="415" t="s">
        <v>137</v>
      </c>
      <c r="P167" s="415" t="s">
        <v>138</v>
      </c>
      <c r="Q167" s="427" t="s">
        <v>64</v>
      </c>
      <c r="R167" s="427" t="s">
        <v>64</v>
      </c>
      <c r="S167" s="423" t="s">
        <v>126</v>
      </c>
      <c r="T167" s="415" t="s">
        <v>139</v>
      </c>
      <c r="U167" s="415" t="s">
        <v>140</v>
      </c>
      <c r="V167" s="415" t="s">
        <v>141</v>
      </c>
      <c r="W167" s="415" t="s">
        <v>142</v>
      </c>
      <c r="X167" s="415" t="s">
        <v>470</v>
      </c>
      <c r="Y167" s="415" t="s">
        <v>126</v>
      </c>
      <c r="Z167" s="415" t="s">
        <v>139</v>
      </c>
      <c r="AA167" s="415" t="s">
        <v>140</v>
      </c>
      <c r="AB167" s="415" t="s">
        <v>141</v>
      </c>
      <c r="AC167" s="415" t="s">
        <v>142</v>
      </c>
      <c r="AD167" s="415" t="s">
        <v>470</v>
      </c>
      <c r="AE167" s="415" t="s">
        <v>126</v>
      </c>
      <c r="AF167" s="415" t="s">
        <v>140</v>
      </c>
      <c r="AG167" s="415" t="s">
        <v>141</v>
      </c>
      <c r="AH167" s="415" t="s">
        <v>142</v>
      </c>
      <c r="AI167" s="415" t="s">
        <v>470</v>
      </c>
      <c r="AJ167" s="198" t="s">
        <v>65</v>
      </c>
      <c r="AK167" s="416" t="s">
        <v>66</v>
      </c>
      <c r="AL167" s="416" t="s">
        <v>67</v>
      </c>
      <c r="AM167" s="416" t="s">
        <v>68</v>
      </c>
      <c r="AN167" s="420" t="s">
        <v>69</v>
      </c>
    </row>
    <row r="168" spans="1:40" ht="14.25" customHeight="1" x14ac:dyDescent="0.15">
      <c r="A168" s="430"/>
      <c r="B168" s="416"/>
      <c r="C168" s="416"/>
      <c r="D168" s="416" t="s">
        <v>70</v>
      </c>
      <c r="E168" s="416" t="s">
        <v>71</v>
      </c>
      <c r="F168" s="416" t="s">
        <v>71</v>
      </c>
      <c r="G168" s="416" t="s">
        <v>71</v>
      </c>
      <c r="H168" s="416" t="s">
        <v>72</v>
      </c>
      <c r="I168" s="416" t="s">
        <v>73</v>
      </c>
      <c r="J168" s="416" t="s">
        <v>73</v>
      </c>
      <c r="K168" s="416" t="s">
        <v>74</v>
      </c>
      <c r="L168" s="416" t="s">
        <v>75</v>
      </c>
      <c r="M168" s="416" t="s">
        <v>76</v>
      </c>
      <c r="N168" s="416" t="s">
        <v>325</v>
      </c>
      <c r="O168" s="416" t="s">
        <v>77</v>
      </c>
      <c r="P168" s="416" t="s">
        <v>78</v>
      </c>
      <c r="Q168" s="427" t="s">
        <v>79</v>
      </c>
      <c r="R168" s="427" t="s">
        <v>79</v>
      </c>
      <c r="S168" s="424"/>
      <c r="T168" s="416" t="s">
        <v>80</v>
      </c>
      <c r="U168" s="416" t="s">
        <v>81</v>
      </c>
      <c r="V168" s="416" t="s">
        <v>224</v>
      </c>
      <c r="W168" s="416" t="s">
        <v>225</v>
      </c>
      <c r="X168" s="416" t="s">
        <v>225</v>
      </c>
      <c r="Y168" s="416"/>
      <c r="Z168" s="416" t="s">
        <v>80</v>
      </c>
      <c r="AA168" s="416" t="s">
        <v>81</v>
      </c>
      <c r="AB168" s="416" t="s">
        <v>224</v>
      </c>
      <c r="AC168" s="416" t="s">
        <v>225</v>
      </c>
      <c r="AD168" s="416" t="s">
        <v>225</v>
      </c>
      <c r="AE168" s="416"/>
      <c r="AF168" s="416" t="s">
        <v>81</v>
      </c>
      <c r="AG168" s="416" t="s">
        <v>224</v>
      </c>
      <c r="AH168" s="416" t="s">
        <v>225</v>
      </c>
      <c r="AI168" s="416" t="s">
        <v>225</v>
      </c>
      <c r="AJ168" s="198" t="s">
        <v>82</v>
      </c>
      <c r="AK168" s="416" t="s">
        <v>83</v>
      </c>
      <c r="AL168" s="416" t="s">
        <v>84</v>
      </c>
      <c r="AM168" s="416" t="s">
        <v>85</v>
      </c>
      <c r="AN168" s="420" t="s">
        <v>86</v>
      </c>
    </row>
    <row r="169" spans="1:40" ht="14.25" customHeight="1" x14ac:dyDescent="0.15">
      <c r="A169" s="430"/>
      <c r="B169" s="416"/>
      <c r="C169" s="416"/>
      <c r="D169" s="416" t="s">
        <v>87</v>
      </c>
      <c r="E169" s="416" t="s">
        <v>88</v>
      </c>
      <c r="F169" s="416" t="s">
        <v>89</v>
      </c>
      <c r="G169" s="416" t="s">
        <v>58</v>
      </c>
      <c r="H169" s="416"/>
      <c r="I169" s="416" t="s">
        <v>58</v>
      </c>
      <c r="J169" s="416" t="s">
        <v>58</v>
      </c>
      <c r="K169" s="416" t="s">
        <v>90</v>
      </c>
      <c r="L169" s="416" t="s">
        <v>58</v>
      </c>
      <c r="M169" s="416"/>
      <c r="N169" s="416"/>
      <c r="O169" s="416"/>
      <c r="P169" s="416"/>
      <c r="Q169" s="427" t="s">
        <v>85</v>
      </c>
      <c r="R169" s="427" t="s">
        <v>85</v>
      </c>
      <c r="S169" s="424"/>
      <c r="T169" s="416" t="s">
        <v>66</v>
      </c>
      <c r="U169" s="416" t="s">
        <v>91</v>
      </c>
      <c r="V169" s="416" t="s">
        <v>91</v>
      </c>
      <c r="W169" s="416" t="s">
        <v>91</v>
      </c>
      <c r="X169" s="416" t="s">
        <v>91</v>
      </c>
      <c r="Y169" s="416"/>
      <c r="Z169" s="416" t="s">
        <v>66</v>
      </c>
      <c r="AA169" s="416" t="s">
        <v>91</v>
      </c>
      <c r="AB169" s="416" t="s">
        <v>91</v>
      </c>
      <c r="AC169" s="416" t="s">
        <v>91</v>
      </c>
      <c r="AD169" s="416" t="s">
        <v>91</v>
      </c>
      <c r="AE169" s="416"/>
      <c r="AF169" s="416" t="s">
        <v>91</v>
      </c>
      <c r="AG169" s="416" t="s">
        <v>91</v>
      </c>
      <c r="AH169" s="416" t="s">
        <v>91</v>
      </c>
      <c r="AI169" s="416" t="s">
        <v>91</v>
      </c>
      <c r="AJ169" s="198" t="s">
        <v>92</v>
      </c>
      <c r="AK169" s="416" t="s">
        <v>93</v>
      </c>
      <c r="AL169" s="416" t="s">
        <v>94</v>
      </c>
      <c r="AM169" s="416" t="s">
        <v>89</v>
      </c>
      <c r="AN169" s="420" t="s">
        <v>85</v>
      </c>
    </row>
    <row r="170" spans="1:40" ht="14.25" customHeight="1" x14ac:dyDescent="0.15">
      <c r="A170" s="430"/>
      <c r="B170" s="416"/>
      <c r="C170" s="416"/>
      <c r="D170" s="416" t="s">
        <v>95</v>
      </c>
      <c r="E170" s="416" t="s">
        <v>96</v>
      </c>
      <c r="F170" s="416" t="s">
        <v>97</v>
      </c>
      <c r="G170" s="416" t="s">
        <v>98</v>
      </c>
      <c r="H170" s="416"/>
      <c r="I170" s="416" t="s">
        <v>98</v>
      </c>
      <c r="J170" s="416" t="s">
        <v>98</v>
      </c>
      <c r="K170" s="416" t="s">
        <v>58</v>
      </c>
      <c r="L170" s="416" t="s">
        <v>99</v>
      </c>
      <c r="M170" s="416"/>
      <c r="N170" s="416"/>
      <c r="O170" s="416"/>
      <c r="P170" s="416"/>
      <c r="Q170" s="427"/>
      <c r="R170" s="427"/>
      <c r="S170" s="424"/>
      <c r="T170" s="416" t="s">
        <v>83</v>
      </c>
      <c r="U170" s="416" t="s">
        <v>100</v>
      </c>
      <c r="V170" s="416" t="s">
        <v>100</v>
      </c>
      <c r="W170" s="416" t="s">
        <v>100</v>
      </c>
      <c r="X170" s="416" t="s">
        <v>100</v>
      </c>
      <c r="Y170" s="416"/>
      <c r="Z170" s="416" t="s">
        <v>83</v>
      </c>
      <c r="AA170" s="416" t="s">
        <v>100</v>
      </c>
      <c r="AB170" s="416" t="s">
        <v>100</v>
      </c>
      <c r="AC170" s="416" t="s">
        <v>100</v>
      </c>
      <c r="AD170" s="416" t="s">
        <v>100</v>
      </c>
      <c r="AE170" s="416"/>
      <c r="AF170" s="416" t="s">
        <v>100</v>
      </c>
      <c r="AG170" s="416" t="s">
        <v>100</v>
      </c>
      <c r="AH170" s="416" t="s">
        <v>100</v>
      </c>
      <c r="AI170" s="416" t="s">
        <v>100</v>
      </c>
      <c r="AJ170" s="198" t="s">
        <v>66</v>
      </c>
      <c r="AK170" s="416" t="s">
        <v>100</v>
      </c>
      <c r="AL170" s="416" t="s">
        <v>65</v>
      </c>
      <c r="AM170" s="416" t="s">
        <v>97</v>
      </c>
      <c r="AN170" s="420" t="s">
        <v>93</v>
      </c>
    </row>
    <row r="171" spans="1:40" ht="14.25" customHeight="1" x14ac:dyDescent="0.15">
      <c r="A171" s="430"/>
      <c r="B171" s="416"/>
      <c r="C171" s="416"/>
      <c r="D171" s="416" t="s">
        <v>101</v>
      </c>
      <c r="E171" s="416" t="s">
        <v>58</v>
      </c>
      <c r="F171" s="416" t="s">
        <v>58</v>
      </c>
      <c r="G171" s="416"/>
      <c r="H171" s="416"/>
      <c r="I171" s="416"/>
      <c r="J171" s="416"/>
      <c r="K171" s="416" t="s">
        <v>99</v>
      </c>
      <c r="L171" s="416"/>
      <c r="M171" s="416"/>
      <c r="N171" s="416"/>
      <c r="O171" s="416"/>
      <c r="P171" s="416"/>
      <c r="Q171" s="427"/>
      <c r="R171" s="427"/>
      <c r="S171" s="424"/>
      <c r="T171" s="416" t="s">
        <v>85</v>
      </c>
      <c r="U171" s="416" t="s">
        <v>80</v>
      </c>
      <c r="V171" s="416" t="s">
        <v>80</v>
      </c>
      <c r="W171" s="416" t="s">
        <v>80</v>
      </c>
      <c r="X171" s="416" t="s">
        <v>80</v>
      </c>
      <c r="Y171" s="416"/>
      <c r="Z171" s="416" t="s">
        <v>85</v>
      </c>
      <c r="AA171" s="416" t="s">
        <v>80</v>
      </c>
      <c r="AB171" s="416" t="s">
        <v>80</v>
      </c>
      <c r="AC171" s="416" t="s">
        <v>80</v>
      </c>
      <c r="AD171" s="416" t="s">
        <v>80</v>
      </c>
      <c r="AE171" s="416"/>
      <c r="AF171" s="416" t="s">
        <v>80</v>
      </c>
      <c r="AG171" s="416" t="s">
        <v>80</v>
      </c>
      <c r="AH171" s="416" t="s">
        <v>80</v>
      </c>
      <c r="AI171" s="416" t="s">
        <v>80</v>
      </c>
      <c r="AJ171" s="198" t="s">
        <v>102</v>
      </c>
      <c r="AK171" s="416" t="s">
        <v>80</v>
      </c>
      <c r="AL171" s="416" t="s">
        <v>103</v>
      </c>
      <c r="AM171" s="416" t="s">
        <v>104</v>
      </c>
      <c r="AN171" s="420"/>
    </row>
    <row r="172" spans="1:40" ht="14.25" customHeight="1" x14ac:dyDescent="0.15">
      <c r="A172" s="430"/>
      <c r="B172" s="416"/>
      <c r="C172" s="416"/>
      <c r="D172" s="416"/>
      <c r="E172" s="416" t="s">
        <v>98</v>
      </c>
      <c r="F172" s="416" t="s">
        <v>98</v>
      </c>
      <c r="G172" s="416"/>
      <c r="H172" s="416"/>
      <c r="I172" s="416"/>
      <c r="J172" s="416"/>
      <c r="K172" s="416"/>
      <c r="L172" s="416"/>
      <c r="M172" s="416"/>
      <c r="N172" s="416"/>
      <c r="O172" s="416"/>
      <c r="P172" s="416"/>
      <c r="Q172" s="427"/>
      <c r="R172" s="427"/>
      <c r="S172" s="424"/>
      <c r="T172" s="416" t="s">
        <v>93</v>
      </c>
      <c r="U172" s="416" t="s">
        <v>85</v>
      </c>
      <c r="V172" s="416" t="s">
        <v>85</v>
      </c>
      <c r="W172" s="416" t="s">
        <v>85</v>
      </c>
      <c r="X172" s="416" t="s">
        <v>85</v>
      </c>
      <c r="Y172" s="416"/>
      <c r="Z172" s="416" t="s">
        <v>93</v>
      </c>
      <c r="AA172" s="416" t="s">
        <v>85</v>
      </c>
      <c r="AB172" s="416" t="s">
        <v>85</v>
      </c>
      <c r="AC172" s="416" t="s">
        <v>85</v>
      </c>
      <c r="AD172" s="416" t="s">
        <v>85</v>
      </c>
      <c r="AE172" s="416"/>
      <c r="AF172" s="416" t="s">
        <v>85</v>
      </c>
      <c r="AG172" s="416" t="s">
        <v>85</v>
      </c>
      <c r="AH172" s="416" t="s">
        <v>85</v>
      </c>
      <c r="AI172" s="416" t="s">
        <v>85</v>
      </c>
      <c r="AJ172" s="198" t="s">
        <v>85</v>
      </c>
      <c r="AK172" s="416" t="s">
        <v>66</v>
      </c>
      <c r="AL172" s="416" t="s">
        <v>105</v>
      </c>
      <c r="AM172" s="416" t="s">
        <v>106</v>
      </c>
      <c r="AN172" s="420"/>
    </row>
    <row r="173" spans="1:40" ht="14.25" customHeight="1" x14ac:dyDescent="0.15">
      <c r="A173" s="430"/>
      <c r="B173" s="416"/>
      <c r="C173" s="416"/>
      <c r="D173" s="416"/>
      <c r="E173" s="416"/>
      <c r="F173" s="416"/>
      <c r="G173" s="416"/>
      <c r="H173" s="416"/>
      <c r="I173" s="416"/>
      <c r="J173" s="416"/>
      <c r="K173" s="416"/>
      <c r="L173" s="416"/>
      <c r="M173" s="416"/>
      <c r="N173" s="416"/>
      <c r="O173" s="416"/>
      <c r="P173" s="416"/>
      <c r="Q173" s="427"/>
      <c r="R173" s="427"/>
      <c r="S173" s="424"/>
      <c r="T173" s="416"/>
      <c r="U173" s="416" t="s">
        <v>107</v>
      </c>
      <c r="V173" s="416" t="s">
        <v>107</v>
      </c>
      <c r="W173" s="416" t="s">
        <v>107</v>
      </c>
      <c r="X173" s="416" t="s">
        <v>107</v>
      </c>
      <c r="Y173" s="416"/>
      <c r="Z173" s="416"/>
      <c r="AA173" s="416" t="s">
        <v>107</v>
      </c>
      <c r="AB173" s="416" t="s">
        <v>107</v>
      </c>
      <c r="AC173" s="416" t="s">
        <v>107</v>
      </c>
      <c r="AD173" s="416" t="s">
        <v>107</v>
      </c>
      <c r="AE173" s="416"/>
      <c r="AF173" s="416" t="s">
        <v>107</v>
      </c>
      <c r="AG173" s="416" t="s">
        <v>107</v>
      </c>
      <c r="AH173" s="416" t="s">
        <v>107</v>
      </c>
      <c r="AI173" s="416" t="s">
        <v>107</v>
      </c>
      <c r="AJ173" s="198" t="s">
        <v>107</v>
      </c>
      <c r="AK173" s="416" t="s">
        <v>83</v>
      </c>
      <c r="AL173" s="416" t="s">
        <v>108</v>
      </c>
      <c r="AM173" s="416" t="s">
        <v>93</v>
      </c>
      <c r="AN173" s="420"/>
    </row>
    <row r="174" spans="1:40" ht="14.25" customHeight="1" x14ac:dyDescent="0.15">
      <c r="A174" s="430"/>
      <c r="B174" s="416"/>
      <c r="C174" s="416"/>
      <c r="D174" s="416"/>
      <c r="E174" s="416"/>
      <c r="F174" s="416"/>
      <c r="G174" s="416"/>
      <c r="H174" s="416"/>
      <c r="I174" s="416"/>
      <c r="J174" s="416"/>
      <c r="K174" s="416"/>
      <c r="L174" s="416"/>
      <c r="M174" s="416"/>
      <c r="N174" s="416"/>
      <c r="O174" s="416"/>
      <c r="P174" s="416"/>
      <c r="Q174" s="427"/>
      <c r="R174" s="427"/>
      <c r="S174" s="424"/>
      <c r="T174" s="416"/>
      <c r="U174" s="416"/>
      <c r="V174" s="416"/>
      <c r="W174" s="416"/>
      <c r="X174" s="416"/>
      <c r="Y174" s="416"/>
      <c r="Z174" s="416"/>
      <c r="AA174" s="416"/>
      <c r="AB174" s="416"/>
      <c r="AC174" s="416"/>
      <c r="AD174" s="416"/>
      <c r="AE174" s="416"/>
      <c r="AF174" s="416"/>
      <c r="AG174" s="416"/>
      <c r="AH174" s="416"/>
      <c r="AI174" s="416"/>
      <c r="AJ174" s="198" t="s">
        <v>100</v>
      </c>
      <c r="AK174" s="416" t="s">
        <v>85</v>
      </c>
      <c r="AL174" s="416"/>
      <c r="AM174" s="416" t="s">
        <v>107</v>
      </c>
      <c r="AN174" s="420"/>
    </row>
    <row r="175" spans="1:40" ht="14.25" customHeight="1" x14ac:dyDescent="0.15">
      <c r="A175" s="430"/>
      <c r="B175" s="416"/>
      <c r="C175" s="416"/>
      <c r="D175" s="416"/>
      <c r="E175" s="416"/>
      <c r="F175" s="416"/>
      <c r="G175" s="416"/>
      <c r="H175" s="416"/>
      <c r="I175" s="416"/>
      <c r="J175" s="416"/>
      <c r="K175" s="416"/>
      <c r="L175" s="416"/>
      <c r="M175" s="416"/>
      <c r="N175" s="416"/>
      <c r="O175" s="416"/>
      <c r="P175" s="416"/>
      <c r="Q175" s="427"/>
      <c r="R175" s="427"/>
      <c r="S175" s="424"/>
      <c r="T175" s="416"/>
      <c r="U175" s="416"/>
      <c r="V175" s="416"/>
      <c r="W175" s="416"/>
      <c r="X175" s="416"/>
      <c r="Y175" s="416"/>
      <c r="Z175" s="416"/>
      <c r="AA175" s="416"/>
      <c r="AB175" s="416"/>
      <c r="AC175" s="416"/>
      <c r="AD175" s="416"/>
      <c r="AE175" s="416"/>
      <c r="AF175" s="416"/>
      <c r="AG175" s="416"/>
      <c r="AH175" s="416"/>
      <c r="AI175" s="416"/>
      <c r="AJ175" s="198" t="s">
        <v>80</v>
      </c>
      <c r="AK175" s="416" t="s">
        <v>93</v>
      </c>
      <c r="AL175" s="416"/>
      <c r="AM175" s="416"/>
      <c r="AN175" s="420"/>
    </row>
    <row r="176" spans="1:40" x14ac:dyDescent="0.15">
      <c r="A176" s="430"/>
      <c r="B176" s="416"/>
      <c r="C176" s="416"/>
      <c r="D176" s="416"/>
      <c r="E176" s="416"/>
      <c r="F176" s="416"/>
      <c r="G176" s="416"/>
      <c r="H176" s="416"/>
      <c r="I176" s="416"/>
      <c r="J176" s="416"/>
      <c r="K176" s="416"/>
      <c r="L176" s="416"/>
      <c r="M176" s="416"/>
      <c r="N176" s="416"/>
      <c r="O176" s="416"/>
      <c r="P176" s="416"/>
      <c r="Q176" s="427"/>
      <c r="R176" s="427"/>
      <c r="S176" s="424"/>
      <c r="T176" s="416"/>
      <c r="U176" s="416"/>
      <c r="V176" s="416"/>
      <c r="W176" s="416"/>
      <c r="X176" s="416"/>
      <c r="Y176" s="416"/>
      <c r="Z176" s="416"/>
      <c r="AA176" s="416"/>
      <c r="AB176" s="416"/>
      <c r="AC176" s="416"/>
      <c r="AD176" s="416"/>
      <c r="AE176" s="416"/>
      <c r="AF176" s="416"/>
      <c r="AG176" s="416"/>
      <c r="AH176" s="416"/>
      <c r="AI176" s="416"/>
      <c r="AJ176" s="198" t="s">
        <v>85</v>
      </c>
      <c r="AK176" s="416"/>
      <c r="AL176" s="416"/>
      <c r="AM176" s="416"/>
      <c r="AN176" s="420"/>
    </row>
    <row r="177" spans="1:40" x14ac:dyDescent="0.15">
      <c r="A177" s="431"/>
      <c r="B177" s="417"/>
      <c r="C177" s="417"/>
      <c r="D177" s="417"/>
      <c r="E177" s="417"/>
      <c r="F177" s="417"/>
      <c r="G177" s="417"/>
      <c r="H177" s="417"/>
      <c r="I177" s="417"/>
      <c r="J177" s="417"/>
      <c r="K177" s="417"/>
      <c r="L177" s="417"/>
      <c r="M177" s="417"/>
      <c r="N177" s="417"/>
      <c r="O177" s="417"/>
      <c r="P177" s="417"/>
      <c r="Q177" s="428"/>
      <c r="R177" s="428"/>
      <c r="S177" s="425"/>
      <c r="T177" s="417"/>
      <c r="U177" s="417"/>
      <c r="V177" s="417"/>
      <c r="W177" s="417"/>
      <c r="X177" s="417"/>
      <c r="Y177" s="417"/>
      <c r="Z177" s="417"/>
      <c r="AA177" s="417"/>
      <c r="AB177" s="417"/>
      <c r="AC177" s="417"/>
      <c r="AD177" s="417"/>
      <c r="AE177" s="417"/>
      <c r="AF177" s="417"/>
      <c r="AG177" s="417"/>
      <c r="AH177" s="417"/>
      <c r="AI177" s="417"/>
      <c r="AJ177" s="198" t="s">
        <v>93</v>
      </c>
      <c r="AK177" s="417"/>
      <c r="AL177" s="417"/>
      <c r="AM177" s="417"/>
      <c r="AN177" s="421"/>
    </row>
    <row r="178" spans="1:40" ht="15" customHeight="1" x14ac:dyDescent="0.15">
      <c r="A178" s="46" t="s">
        <v>15</v>
      </c>
      <c r="B178" s="210">
        <f t="shared" ref="B178:B191" si="47">C178+Q178+R178+S178+Y178+AE178+AJ178+AK178+AL178+AM178+AN178</f>
        <v>3429.3100000000004</v>
      </c>
      <c r="C178" s="210">
        <v>933.7</v>
      </c>
      <c r="D178" s="210">
        <v>0</v>
      </c>
      <c r="E178" s="210">
        <v>0.19</v>
      </c>
      <c r="F178" s="210">
        <v>0</v>
      </c>
      <c r="G178" s="210">
        <v>0</v>
      </c>
      <c r="H178" s="210">
        <v>0</v>
      </c>
      <c r="I178" s="210">
        <v>0</v>
      </c>
      <c r="J178" s="210">
        <v>0</v>
      </c>
      <c r="K178" s="210">
        <v>3.74</v>
      </c>
      <c r="L178" s="210">
        <v>0</v>
      </c>
      <c r="M178" s="210">
        <v>18.25</v>
      </c>
      <c r="N178" s="210">
        <v>8.7000000000000011</v>
      </c>
      <c r="O178" s="210">
        <v>891.99</v>
      </c>
      <c r="P178" s="210">
        <v>10.83</v>
      </c>
      <c r="Q178" s="211">
        <v>0</v>
      </c>
      <c r="R178" s="211">
        <v>77.339999999999989</v>
      </c>
      <c r="S178" s="212">
        <v>0</v>
      </c>
      <c r="T178" s="210">
        <v>0</v>
      </c>
      <c r="U178" s="210">
        <v>0</v>
      </c>
      <c r="V178" s="210">
        <v>0</v>
      </c>
      <c r="W178" s="210">
        <v>0</v>
      </c>
      <c r="X178" s="210">
        <v>0</v>
      </c>
      <c r="Y178" s="210">
        <v>1014.1200000000001</v>
      </c>
      <c r="Z178" s="210">
        <v>2.77</v>
      </c>
      <c r="AA178" s="210">
        <v>134.26999999999995</v>
      </c>
      <c r="AB178" s="210">
        <v>489.32000000000011</v>
      </c>
      <c r="AC178" s="210">
        <v>343.04</v>
      </c>
      <c r="AD178" s="210">
        <v>44.72</v>
      </c>
      <c r="AE178" s="210">
        <v>1362.2400000000002</v>
      </c>
      <c r="AF178" s="210">
        <v>0</v>
      </c>
      <c r="AG178" s="210">
        <v>192.82000000000014</v>
      </c>
      <c r="AH178" s="210">
        <v>714.71000000000015</v>
      </c>
      <c r="AI178" s="210">
        <v>454.71</v>
      </c>
      <c r="AJ178" s="210">
        <v>0</v>
      </c>
      <c r="AK178" s="210">
        <v>0</v>
      </c>
      <c r="AL178" s="210">
        <v>0.19</v>
      </c>
      <c r="AM178" s="210">
        <v>41.720000000000006</v>
      </c>
      <c r="AN178" s="213">
        <v>0</v>
      </c>
    </row>
    <row r="179" spans="1:40" ht="15" customHeight="1" x14ac:dyDescent="0.15">
      <c r="A179" s="272"/>
      <c r="B179" s="214">
        <f t="shared" si="47"/>
        <v>20054.009999999907</v>
      </c>
      <c r="C179" s="214">
        <v>13813.089999999935</v>
      </c>
      <c r="D179" s="214">
        <v>4787.0099999999575</v>
      </c>
      <c r="E179" s="214">
        <v>6075.7299999999823</v>
      </c>
      <c r="F179" s="214">
        <v>75.38</v>
      </c>
      <c r="G179" s="214">
        <v>259.33</v>
      </c>
      <c r="H179" s="214">
        <v>2307.3899999999949</v>
      </c>
      <c r="I179" s="214">
        <v>0.66</v>
      </c>
      <c r="J179" s="214">
        <v>43.479999999999976</v>
      </c>
      <c r="K179" s="214">
        <v>90.239999999999981</v>
      </c>
      <c r="L179" s="214">
        <v>5.99</v>
      </c>
      <c r="M179" s="214">
        <v>118.11</v>
      </c>
      <c r="N179" s="214">
        <v>0.01</v>
      </c>
      <c r="O179" s="214">
        <v>32.49</v>
      </c>
      <c r="P179" s="214">
        <v>17.27</v>
      </c>
      <c r="Q179" s="215">
        <v>0</v>
      </c>
      <c r="R179" s="215">
        <v>304.22999999999996</v>
      </c>
      <c r="S179" s="216">
        <v>0</v>
      </c>
      <c r="T179" s="214">
        <v>0</v>
      </c>
      <c r="U179" s="214">
        <v>0</v>
      </c>
      <c r="V179" s="214">
        <v>0</v>
      </c>
      <c r="W179" s="214">
        <v>0</v>
      </c>
      <c r="X179" s="214">
        <v>0</v>
      </c>
      <c r="Y179" s="214">
        <v>1172.1299999999983</v>
      </c>
      <c r="Z179" s="214">
        <v>5.0599999999999996</v>
      </c>
      <c r="AA179" s="214">
        <v>37.760000000000005</v>
      </c>
      <c r="AB179" s="214">
        <v>168.56000000000009</v>
      </c>
      <c r="AC179" s="214">
        <v>891.87999999999806</v>
      </c>
      <c r="AD179" s="214">
        <v>68.870000000000019</v>
      </c>
      <c r="AE179" s="214">
        <v>4697.8799999999756</v>
      </c>
      <c r="AF179" s="214">
        <v>14.319999999999997</v>
      </c>
      <c r="AG179" s="214">
        <v>156.71</v>
      </c>
      <c r="AH179" s="214">
        <v>781.85999999999967</v>
      </c>
      <c r="AI179" s="214">
        <v>3744.9899999999761</v>
      </c>
      <c r="AJ179" s="214">
        <v>0</v>
      </c>
      <c r="AK179" s="214">
        <v>0</v>
      </c>
      <c r="AL179" s="214">
        <v>0.12</v>
      </c>
      <c r="AM179" s="214">
        <v>66.5</v>
      </c>
      <c r="AN179" s="217">
        <v>0.06</v>
      </c>
    </row>
    <row r="180" spans="1:40" ht="15" customHeight="1" x14ac:dyDescent="0.15">
      <c r="A180" s="46" t="s">
        <v>489</v>
      </c>
      <c r="B180" s="210">
        <f t="shared" si="47"/>
        <v>1468.85</v>
      </c>
      <c r="C180" s="210">
        <v>457.47999999999996</v>
      </c>
      <c r="D180" s="210">
        <v>0</v>
      </c>
      <c r="E180" s="210">
        <v>0.19</v>
      </c>
      <c r="F180" s="210">
        <v>0</v>
      </c>
      <c r="G180" s="210">
        <v>0</v>
      </c>
      <c r="H180" s="210">
        <v>0</v>
      </c>
      <c r="I180" s="210">
        <v>0</v>
      </c>
      <c r="J180" s="210">
        <v>0</v>
      </c>
      <c r="K180" s="210">
        <v>3.74</v>
      </c>
      <c r="L180" s="210">
        <v>0</v>
      </c>
      <c r="M180" s="210">
        <v>0</v>
      </c>
      <c r="N180" s="210">
        <v>0</v>
      </c>
      <c r="O180" s="210">
        <v>444.15999999999997</v>
      </c>
      <c r="P180" s="210">
        <v>9.39</v>
      </c>
      <c r="Q180" s="211">
        <v>0</v>
      </c>
      <c r="R180" s="211">
        <v>8.2799999999999976</v>
      </c>
      <c r="S180" s="212">
        <v>0</v>
      </c>
      <c r="T180" s="210">
        <v>0</v>
      </c>
      <c r="U180" s="210">
        <v>0</v>
      </c>
      <c r="V180" s="210">
        <v>0</v>
      </c>
      <c r="W180" s="210">
        <v>0</v>
      </c>
      <c r="X180" s="210">
        <v>0</v>
      </c>
      <c r="Y180" s="210">
        <v>6.25</v>
      </c>
      <c r="Z180" s="210">
        <v>0</v>
      </c>
      <c r="AA180" s="210">
        <v>0</v>
      </c>
      <c r="AB180" s="210">
        <v>0</v>
      </c>
      <c r="AC180" s="210">
        <v>6.25</v>
      </c>
      <c r="AD180" s="210">
        <v>0</v>
      </c>
      <c r="AE180" s="210">
        <v>994.55</v>
      </c>
      <c r="AF180" s="210">
        <v>0</v>
      </c>
      <c r="AG180" s="210">
        <v>8.91</v>
      </c>
      <c r="AH180" s="210">
        <v>530.92999999999995</v>
      </c>
      <c r="AI180" s="210">
        <v>454.71</v>
      </c>
      <c r="AJ180" s="210">
        <v>0</v>
      </c>
      <c r="AK180" s="210">
        <v>0</v>
      </c>
      <c r="AL180" s="210">
        <v>0.19</v>
      </c>
      <c r="AM180" s="210">
        <v>2.1</v>
      </c>
      <c r="AN180" s="213">
        <v>0</v>
      </c>
    </row>
    <row r="181" spans="1:40" ht="15" customHeight="1" x14ac:dyDescent="0.15">
      <c r="A181" s="272" t="s">
        <v>473</v>
      </c>
      <c r="B181" s="214">
        <f t="shared" si="47"/>
        <v>11167.899999999934</v>
      </c>
      <c r="C181" s="214">
        <v>6194.949999999958</v>
      </c>
      <c r="D181" s="214">
        <v>4787.0099999999575</v>
      </c>
      <c r="E181" s="214">
        <v>1202.5600000000004</v>
      </c>
      <c r="F181" s="214">
        <v>58.9</v>
      </c>
      <c r="G181" s="214">
        <v>0</v>
      </c>
      <c r="H181" s="214">
        <v>25.86</v>
      </c>
      <c r="I181" s="214">
        <v>0</v>
      </c>
      <c r="J181" s="214">
        <v>13.83</v>
      </c>
      <c r="K181" s="214">
        <v>59.599999999999987</v>
      </c>
      <c r="L181" s="214">
        <v>0</v>
      </c>
      <c r="M181" s="214">
        <v>0</v>
      </c>
      <c r="N181" s="214">
        <v>0</v>
      </c>
      <c r="O181" s="214">
        <v>29.92</v>
      </c>
      <c r="P181" s="214">
        <v>17.27</v>
      </c>
      <c r="Q181" s="215">
        <v>0</v>
      </c>
      <c r="R181" s="215">
        <v>159.68999999999994</v>
      </c>
      <c r="S181" s="216">
        <v>0</v>
      </c>
      <c r="T181" s="214">
        <v>0</v>
      </c>
      <c r="U181" s="214">
        <v>0</v>
      </c>
      <c r="V181" s="214">
        <v>0</v>
      </c>
      <c r="W181" s="214">
        <v>0</v>
      </c>
      <c r="X181" s="214">
        <v>0</v>
      </c>
      <c r="Y181" s="214">
        <v>161.11999999999995</v>
      </c>
      <c r="Z181" s="214">
        <v>0</v>
      </c>
      <c r="AA181" s="214">
        <v>0</v>
      </c>
      <c r="AB181" s="214">
        <v>0</v>
      </c>
      <c r="AC181" s="214">
        <v>161.11999999999995</v>
      </c>
      <c r="AD181" s="214">
        <v>0</v>
      </c>
      <c r="AE181" s="214">
        <v>4628.5299999999761</v>
      </c>
      <c r="AF181" s="214">
        <v>14.319999999999997</v>
      </c>
      <c r="AG181" s="214">
        <v>126.85000000000001</v>
      </c>
      <c r="AH181" s="214">
        <v>750.71999999999969</v>
      </c>
      <c r="AI181" s="214">
        <v>3736.6399999999762</v>
      </c>
      <c r="AJ181" s="214">
        <v>0</v>
      </c>
      <c r="AK181" s="214">
        <v>0</v>
      </c>
      <c r="AL181" s="214">
        <v>0</v>
      </c>
      <c r="AM181" s="214">
        <v>23.61</v>
      </c>
      <c r="AN181" s="217">
        <v>0</v>
      </c>
    </row>
    <row r="182" spans="1:40" ht="15" customHeight="1" x14ac:dyDescent="0.15">
      <c r="A182" s="46" t="s">
        <v>48</v>
      </c>
      <c r="B182" s="210">
        <f t="shared" si="47"/>
        <v>200</v>
      </c>
      <c r="C182" s="210">
        <v>125.50000000000001</v>
      </c>
      <c r="D182" s="210">
        <v>0</v>
      </c>
      <c r="E182" s="210">
        <v>0.03</v>
      </c>
      <c r="F182" s="210">
        <v>0</v>
      </c>
      <c r="G182" s="210">
        <v>0</v>
      </c>
      <c r="H182" s="210">
        <v>0</v>
      </c>
      <c r="I182" s="210">
        <v>0</v>
      </c>
      <c r="J182" s="210">
        <v>0</v>
      </c>
      <c r="K182" s="210">
        <v>0.67</v>
      </c>
      <c r="L182" s="210">
        <v>0</v>
      </c>
      <c r="M182" s="210">
        <v>0</v>
      </c>
      <c r="N182" s="210">
        <v>0</v>
      </c>
      <c r="O182" s="210">
        <v>124.80000000000001</v>
      </c>
      <c r="P182" s="210">
        <v>0</v>
      </c>
      <c r="Q182" s="211">
        <v>0</v>
      </c>
      <c r="R182" s="211">
        <v>4.799999999999998</v>
      </c>
      <c r="S182" s="212">
        <v>0</v>
      </c>
      <c r="T182" s="210">
        <v>0</v>
      </c>
      <c r="U182" s="210">
        <v>0</v>
      </c>
      <c r="V182" s="210">
        <v>0</v>
      </c>
      <c r="W182" s="210">
        <v>0</v>
      </c>
      <c r="X182" s="210">
        <v>0</v>
      </c>
      <c r="Y182" s="210">
        <v>6.25</v>
      </c>
      <c r="Z182" s="210">
        <v>0</v>
      </c>
      <c r="AA182" s="210">
        <v>0</v>
      </c>
      <c r="AB182" s="210">
        <v>0</v>
      </c>
      <c r="AC182" s="210">
        <v>6.25</v>
      </c>
      <c r="AD182" s="210">
        <v>0</v>
      </c>
      <c r="AE182" s="210">
        <v>63.45</v>
      </c>
      <c r="AF182" s="210">
        <v>0</v>
      </c>
      <c r="AG182" s="210">
        <v>0</v>
      </c>
      <c r="AH182" s="210">
        <v>27.090000000000014</v>
      </c>
      <c r="AI182" s="210">
        <v>36.359999999999992</v>
      </c>
      <c r="AJ182" s="210">
        <v>0</v>
      </c>
      <c r="AK182" s="210">
        <v>0</v>
      </c>
      <c r="AL182" s="210">
        <v>0</v>
      </c>
      <c r="AM182" s="210">
        <v>0</v>
      </c>
      <c r="AN182" s="213">
        <v>0</v>
      </c>
    </row>
    <row r="183" spans="1:40" ht="15" customHeight="1" x14ac:dyDescent="0.15">
      <c r="A183" s="272"/>
      <c r="B183" s="214">
        <f t="shared" si="47"/>
        <v>2932.0599999999599</v>
      </c>
      <c r="C183" s="214">
        <v>1858.5099999999602</v>
      </c>
      <c r="D183" s="214">
        <v>1586.70999999996</v>
      </c>
      <c r="E183" s="214">
        <v>207.45999999999995</v>
      </c>
      <c r="F183" s="214">
        <v>14.63</v>
      </c>
      <c r="G183" s="214">
        <v>0</v>
      </c>
      <c r="H183" s="214">
        <v>25.86</v>
      </c>
      <c r="I183" s="214">
        <v>0</v>
      </c>
      <c r="J183" s="214">
        <v>0</v>
      </c>
      <c r="K183" s="214">
        <v>5.9499999999999993</v>
      </c>
      <c r="L183" s="214">
        <v>0</v>
      </c>
      <c r="M183" s="214">
        <v>0</v>
      </c>
      <c r="N183" s="214">
        <v>0</v>
      </c>
      <c r="O183" s="214">
        <v>0.63</v>
      </c>
      <c r="P183" s="214">
        <v>17.27</v>
      </c>
      <c r="Q183" s="215">
        <v>0</v>
      </c>
      <c r="R183" s="215">
        <v>75.34999999999998</v>
      </c>
      <c r="S183" s="216">
        <v>0</v>
      </c>
      <c r="T183" s="214">
        <v>0</v>
      </c>
      <c r="U183" s="214">
        <v>0</v>
      </c>
      <c r="V183" s="214">
        <v>0</v>
      </c>
      <c r="W183" s="214">
        <v>0</v>
      </c>
      <c r="X183" s="214">
        <v>0</v>
      </c>
      <c r="Y183" s="214">
        <v>161.11999999999995</v>
      </c>
      <c r="Z183" s="214">
        <v>0</v>
      </c>
      <c r="AA183" s="214">
        <v>0</v>
      </c>
      <c r="AB183" s="214">
        <v>0</v>
      </c>
      <c r="AC183" s="214">
        <v>161.11999999999995</v>
      </c>
      <c r="AD183" s="214">
        <v>0</v>
      </c>
      <c r="AE183" s="214">
        <v>827.36000000000013</v>
      </c>
      <c r="AF183" s="214">
        <v>0</v>
      </c>
      <c r="AG183" s="214">
        <v>97.13000000000001</v>
      </c>
      <c r="AH183" s="214">
        <v>237.37999999999985</v>
      </c>
      <c r="AI183" s="214">
        <v>492.85000000000025</v>
      </c>
      <c r="AJ183" s="214">
        <v>0</v>
      </c>
      <c r="AK183" s="214">
        <v>0</v>
      </c>
      <c r="AL183" s="214">
        <v>0</v>
      </c>
      <c r="AM183" s="214">
        <v>9.7199999999999971</v>
      </c>
      <c r="AN183" s="217">
        <v>0</v>
      </c>
    </row>
    <row r="184" spans="1:40" ht="15" customHeight="1" x14ac:dyDescent="0.15">
      <c r="A184" s="46" t="s">
        <v>49</v>
      </c>
      <c r="B184" s="210">
        <f t="shared" si="47"/>
        <v>631.81999999999994</v>
      </c>
      <c r="C184" s="210">
        <v>18.600000000000001</v>
      </c>
      <c r="D184" s="210">
        <v>0</v>
      </c>
      <c r="E184" s="210">
        <v>0</v>
      </c>
      <c r="F184" s="210">
        <v>0</v>
      </c>
      <c r="G184" s="210">
        <v>0</v>
      </c>
      <c r="H184" s="210">
        <v>0</v>
      </c>
      <c r="I184" s="210">
        <v>0</v>
      </c>
      <c r="J184" s="210">
        <v>0</v>
      </c>
      <c r="K184" s="210">
        <v>0</v>
      </c>
      <c r="L184" s="210">
        <v>0</v>
      </c>
      <c r="M184" s="210">
        <v>0</v>
      </c>
      <c r="N184" s="210">
        <v>0</v>
      </c>
      <c r="O184" s="210">
        <v>9.2100000000000009</v>
      </c>
      <c r="P184" s="210">
        <v>9.39</v>
      </c>
      <c r="Q184" s="211">
        <v>0</v>
      </c>
      <c r="R184" s="211">
        <v>0</v>
      </c>
      <c r="S184" s="212">
        <v>0</v>
      </c>
      <c r="T184" s="210">
        <v>0</v>
      </c>
      <c r="U184" s="210">
        <v>0</v>
      </c>
      <c r="V184" s="210">
        <v>0</v>
      </c>
      <c r="W184" s="210">
        <v>0</v>
      </c>
      <c r="X184" s="210">
        <v>0</v>
      </c>
      <c r="Y184" s="210">
        <v>0</v>
      </c>
      <c r="Z184" s="210">
        <v>0</v>
      </c>
      <c r="AA184" s="210">
        <v>0</v>
      </c>
      <c r="AB184" s="210">
        <v>0</v>
      </c>
      <c r="AC184" s="210">
        <v>0</v>
      </c>
      <c r="AD184" s="210">
        <v>0</v>
      </c>
      <c r="AE184" s="210">
        <v>612.92999999999984</v>
      </c>
      <c r="AF184" s="210">
        <v>0</v>
      </c>
      <c r="AG184" s="210">
        <v>8.91</v>
      </c>
      <c r="AH184" s="210">
        <v>285.51999999999992</v>
      </c>
      <c r="AI184" s="210">
        <v>318.49999999999994</v>
      </c>
      <c r="AJ184" s="210">
        <v>0</v>
      </c>
      <c r="AK184" s="210">
        <v>0</v>
      </c>
      <c r="AL184" s="210">
        <v>0.19</v>
      </c>
      <c r="AM184" s="210">
        <v>0.1</v>
      </c>
      <c r="AN184" s="213">
        <v>0</v>
      </c>
    </row>
    <row r="185" spans="1:40" ht="15" customHeight="1" x14ac:dyDescent="0.15">
      <c r="A185" s="272"/>
      <c r="B185" s="214">
        <f t="shared" si="47"/>
        <v>3616.9999999999741</v>
      </c>
      <c r="C185" s="214">
        <v>1369.5599999999981</v>
      </c>
      <c r="D185" s="214">
        <v>1191.8499999999983</v>
      </c>
      <c r="E185" s="214">
        <v>90.489999999999981</v>
      </c>
      <c r="F185" s="214">
        <v>12.620000000000001</v>
      </c>
      <c r="G185" s="214">
        <v>0</v>
      </c>
      <c r="H185" s="214">
        <v>0</v>
      </c>
      <c r="I185" s="214">
        <v>0</v>
      </c>
      <c r="J185" s="214">
        <v>9.94</v>
      </c>
      <c r="K185" s="214">
        <v>35.369999999999997</v>
      </c>
      <c r="L185" s="214">
        <v>0</v>
      </c>
      <c r="M185" s="214">
        <v>0</v>
      </c>
      <c r="N185" s="214">
        <v>0</v>
      </c>
      <c r="O185" s="214">
        <v>29.290000000000003</v>
      </c>
      <c r="P185" s="214">
        <v>0</v>
      </c>
      <c r="Q185" s="215">
        <v>0</v>
      </c>
      <c r="R185" s="215">
        <v>12.78</v>
      </c>
      <c r="S185" s="216">
        <v>0</v>
      </c>
      <c r="T185" s="214">
        <v>0</v>
      </c>
      <c r="U185" s="214">
        <v>0</v>
      </c>
      <c r="V185" s="214">
        <v>0</v>
      </c>
      <c r="W185" s="214">
        <v>0</v>
      </c>
      <c r="X185" s="214">
        <v>0</v>
      </c>
      <c r="Y185" s="214">
        <v>0</v>
      </c>
      <c r="Z185" s="214">
        <v>0</v>
      </c>
      <c r="AA185" s="214">
        <v>0</v>
      </c>
      <c r="AB185" s="214">
        <v>0</v>
      </c>
      <c r="AC185" s="214">
        <v>0</v>
      </c>
      <c r="AD185" s="214">
        <v>0</v>
      </c>
      <c r="AE185" s="214">
        <v>2232.8399999999756</v>
      </c>
      <c r="AF185" s="214">
        <v>14.319999999999997</v>
      </c>
      <c r="AG185" s="214">
        <v>29.72</v>
      </c>
      <c r="AH185" s="214">
        <v>264.32999999999987</v>
      </c>
      <c r="AI185" s="214">
        <v>1924.4699999999755</v>
      </c>
      <c r="AJ185" s="214">
        <v>0</v>
      </c>
      <c r="AK185" s="214">
        <v>0</v>
      </c>
      <c r="AL185" s="214">
        <v>0</v>
      </c>
      <c r="AM185" s="214">
        <v>1.82</v>
      </c>
      <c r="AN185" s="217">
        <v>0</v>
      </c>
    </row>
    <row r="186" spans="1:40" ht="15" customHeight="1" x14ac:dyDescent="0.15">
      <c r="A186" s="46" t="s">
        <v>481</v>
      </c>
      <c r="B186" s="210">
        <f t="shared" si="47"/>
        <v>582.4</v>
      </c>
      <c r="C186" s="210">
        <v>312.87</v>
      </c>
      <c r="D186" s="210">
        <v>0</v>
      </c>
      <c r="E186" s="210">
        <v>0.16</v>
      </c>
      <c r="F186" s="210">
        <v>0</v>
      </c>
      <c r="G186" s="210">
        <v>0</v>
      </c>
      <c r="H186" s="210">
        <v>0</v>
      </c>
      <c r="I186" s="210">
        <v>0</v>
      </c>
      <c r="J186" s="210">
        <v>0</v>
      </c>
      <c r="K186" s="210">
        <v>2.56</v>
      </c>
      <c r="L186" s="210">
        <v>0</v>
      </c>
      <c r="M186" s="210">
        <v>0</v>
      </c>
      <c r="N186" s="210">
        <v>0</v>
      </c>
      <c r="O186" s="210">
        <v>310.14999999999998</v>
      </c>
      <c r="P186" s="210">
        <v>0</v>
      </c>
      <c r="Q186" s="211">
        <v>0</v>
      </c>
      <c r="R186" s="211">
        <v>2.71</v>
      </c>
      <c r="S186" s="212">
        <v>0</v>
      </c>
      <c r="T186" s="210">
        <v>0</v>
      </c>
      <c r="U186" s="210">
        <v>0</v>
      </c>
      <c r="V186" s="210">
        <v>0</v>
      </c>
      <c r="W186" s="210">
        <v>0</v>
      </c>
      <c r="X186" s="210">
        <v>0</v>
      </c>
      <c r="Y186" s="210">
        <v>0</v>
      </c>
      <c r="Z186" s="210">
        <v>0</v>
      </c>
      <c r="AA186" s="210">
        <v>0</v>
      </c>
      <c r="AB186" s="210">
        <v>0</v>
      </c>
      <c r="AC186" s="210">
        <v>0</v>
      </c>
      <c r="AD186" s="210">
        <v>0</v>
      </c>
      <c r="AE186" s="210">
        <v>265.24</v>
      </c>
      <c r="AF186" s="210">
        <v>0</v>
      </c>
      <c r="AG186" s="210">
        <v>0</v>
      </c>
      <c r="AH186" s="210">
        <v>218.12</v>
      </c>
      <c r="AI186" s="210">
        <v>47.12</v>
      </c>
      <c r="AJ186" s="210">
        <v>0</v>
      </c>
      <c r="AK186" s="210">
        <v>0</v>
      </c>
      <c r="AL186" s="210">
        <v>0</v>
      </c>
      <c r="AM186" s="210">
        <v>1.58</v>
      </c>
      <c r="AN186" s="213">
        <v>0</v>
      </c>
    </row>
    <row r="187" spans="1:40" ht="15" customHeight="1" x14ac:dyDescent="0.15">
      <c r="A187" s="272"/>
      <c r="B187" s="214">
        <f t="shared" si="47"/>
        <v>2221.4299999999989</v>
      </c>
      <c r="C187" s="214">
        <v>1705.7499999999991</v>
      </c>
      <c r="D187" s="214">
        <v>1477.309999999999</v>
      </c>
      <c r="E187" s="214">
        <v>190.01999999999995</v>
      </c>
      <c r="F187" s="214">
        <v>27.52</v>
      </c>
      <c r="G187" s="214">
        <v>0</v>
      </c>
      <c r="H187" s="214">
        <v>0</v>
      </c>
      <c r="I187" s="214">
        <v>0</v>
      </c>
      <c r="J187" s="214">
        <v>3.89</v>
      </c>
      <c r="K187" s="214">
        <v>7.0100000000000007</v>
      </c>
      <c r="L187" s="214">
        <v>0</v>
      </c>
      <c r="M187" s="214">
        <v>0</v>
      </c>
      <c r="N187" s="214">
        <v>0</v>
      </c>
      <c r="O187" s="214">
        <v>0</v>
      </c>
      <c r="P187" s="214">
        <v>0</v>
      </c>
      <c r="Q187" s="215">
        <v>0</v>
      </c>
      <c r="R187" s="215">
        <v>14.419999999999993</v>
      </c>
      <c r="S187" s="216">
        <v>0</v>
      </c>
      <c r="T187" s="214">
        <v>0</v>
      </c>
      <c r="U187" s="214">
        <v>0</v>
      </c>
      <c r="V187" s="214">
        <v>0</v>
      </c>
      <c r="W187" s="214">
        <v>0</v>
      </c>
      <c r="X187" s="214">
        <v>0</v>
      </c>
      <c r="Y187" s="214">
        <v>0</v>
      </c>
      <c r="Z187" s="214">
        <v>0</v>
      </c>
      <c r="AA187" s="214">
        <v>0</v>
      </c>
      <c r="AB187" s="214">
        <v>0</v>
      </c>
      <c r="AC187" s="214">
        <v>0</v>
      </c>
      <c r="AD187" s="214">
        <v>0</v>
      </c>
      <c r="AE187" s="214">
        <v>496.33</v>
      </c>
      <c r="AF187" s="214">
        <v>0</v>
      </c>
      <c r="AG187" s="214">
        <v>0</v>
      </c>
      <c r="AH187" s="214">
        <v>58.05</v>
      </c>
      <c r="AI187" s="214">
        <v>438.28</v>
      </c>
      <c r="AJ187" s="214">
        <v>0</v>
      </c>
      <c r="AK187" s="214">
        <v>0</v>
      </c>
      <c r="AL187" s="214">
        <v>0</v>
      </c>
      <c r="AM187" s="214">
        <v>4.9300000000000006</v>
      </c>
      <c r="AN187" s="217">
        <v>0</v>
      </c>
    </row>
    <row r="188" spans="1:40" ht="15" customHeight="1" x14ac:dyDescent="0.15">
      <c r="A188" s="46" t="s">
        <v>51</v>
      </c>
      <c r="B188" s="210">
        <f t="shared" si="47"/>
        <v>2.12</v>
      </c>
      <c r="C188" s="210">
        <v>0.51</v>
      </c>
      <c r="D188" s="210">
        <v>0</v>
      </c>
      <c r="E188" s="210">
        <v>0</v>
      </c>
      <c r="F188" s="210">
        <v>0</v>
      </c>
      <c r="G188" s="210">
        <v>0</v>
      </c>
      <c r="H188" s="210">
        <v>0</v>
      </c>
      <c r="I188" s="210">
        <v>0</v>
      </c>
      <c r="J188" s="210">
        <v>0</v>
      </c>
      <c r="K188" s="210">
        <v>0.51</v>
      </c>
      <c r="L188" s="210">
        <v>0</v>
      </c>
      <c r="M188" s="210">
        <v>0</v>
      </c>
      <c r="N188" s="210">
        <v>0</v>
      </c>
      <c r="O188" s="210">
        <v>0</v>
      </c>
      <c r="P188" s="210">
        <v>0</v>
      </c>
      <c r="Q188" s="211">
        <v>0</v>
      </c>
      <c r="R188" s="211">
        <v>0.77</v>
      </c>
      <c r="S188" s="212">
        <v>0</v>
      </c>
      <c r="T188" s="210">
        <v>0</v>
      </c>
      <c r="U188" s="210">
        <v>0</v>
      </c>
      <c r="V188" s="210">
        <v>0</v>
      </c>
      <c r="W188" s="210">
        <v>0</v>
      </c>
      <c r="X188" s="210">
        <v>0</v>
      </c>
      <c r="Y188" s="210">
        <v>0</v>
      </c>
      <c r="Z188" s="210">
        <v>0</v>
      </c>
      <c r="AA188" s="210">
        <v>0</v>
      </c>
      <c r="AB188" s="210">
        <v>0</v>
      </c>
      <c r="AC188" s="210">
        <v>0</v>
      </c>
      <c r="AD188" s="210">
        <v>0</v>
      </c>
      <c r="AE188" s="210">
        <v>0.84000000000000008</v>
      </c>
      <c r="AF188" s="210">
        <v>0</v>
      </c>
      <c r="AG188" s="210">
        <v>0</v>
      </c>
      <c r="AH188" s="210">
        <v>0.03</v>
      </c>
      <c r="AI188" s="210">
        <v>0.81</v>
      </c>
      <c r="AJ188" s="210">
        <v>0</v>
      </c>
      <c r="AK188" s="210">
        <v>0</v>
      </c>
      <c r="AL188" s="210">
        <v>0</v>
      </c>
      <c r="AM188" s="210">
        <v>0</v>
      </c>
      <c r="AN188" s="213">
        <v>0</v>
      </c>
    </row>
    <row r="189" spans="1:40" ht="15" customHeight="1" x14ac:dyDescent="0.15">
      <c r="A189" s="272"/>
      <c r="B189" s="214">
        <f t="shared" si="47"/>
        <v>622.43999999999983</v>
      </c>
      <c r="C189" s="214">
        <v>466.43999999999994</v>
      </c>
      <c r="D189" s="214">
        <v>387.50999999999988</v>
      </c>
      <c r="E189" s="214">
        <v>69.180000000000035</v>
      </c>
      <c r="F189" s="214">
        <v>0.17</v>
      </c>
      <c r="G189" s="214">
        <v>0</v>
      </c>
      <c r="H189" s="214">
        <v>0</v>
      </c>
      <c r="I189" s="214">
        <v>0</v>
      </c>
      <c r="J189" s="214">
        <v>0</v>
      </c>
      <c r="K189" s="214">
        <v>9.5799999999999983</v>
      </c>
      <c r="L189" s="214">
        <v>0</v>
      </c>
      <c r="M189" s="214">
        <v>0</v>
      </c>
      <c r="N189" s="214">
        <v>0</v>
      </c>
      <c r="O189" s="214">
        <v>0</v>
      </c>
      <c r="P189" s="214">
        <v>0</v>
      </c>
      <c r="Q189" s="215">
        <v>0</v>
      </c>
      <c r="R189" s="215">
        <v>25.419999999999987</v>
      </c>
      <c r="S189" s="216">
        <v>0</v>
      </c>
      <c r="T189" s="214">
        <v>0</v>
      </c>
      <c r="U189" s="214">
        <v>0</v>
      </c>
      <c r="V189" s="214">
        <v>0</v>
      </c>
      <c r="W189" s="214">
        <v>0</v>
      </c>
      <c r="X189" s="214">
        <v>0</v>
      </c>
      <c r="Y189" s="214">
        <v>0</v>
      </c>
      <c r="Z189" s="214">
        <v>0</v>
      </c>
      <c r="AA189" s="214">
        <v>0</v>
      </c>
      <c r="AB189" s="214">
        <v>0</v>
      </c>
      <c r="AC189" s="214">
        <v>0</v>
      </c>
      <c r="AD189" s="214">
        <v>0</v>
      </c>
      <c r="AE189" s="214">
        <v>130.57999999999993</v>
      </c>
      <c r="AF189" s="214">
        <v>0</v>
      </c>
      <c r="AG189" s="214">
        <v>0</v>
      </c>
      <c r="AH189" s="214">
        <v>78.479999999999976</v>
      </c>
      <c r="AI189" s="214">
        <v>52.099999999999966</v>
      </c>
      <c r="AJ189" s="214">
        <v>0</v>
      </c>
      <c r="AK189" s="214">
        <v>0</v>
      </c>
      <c r="AL189" s="214">
        <v>0</v>
      </c>
      <c r="AM189" s="214">
        <v>0</v>
      </c>
      <c r="AN189" s="217">
        <v>0</v>
      </c>
    </row>
    <row r="190" spans="1:40" ht="15" customHeight="1" x14ac:dyDescent="0.15">
      <c r="A190" s="46" t="s">
        <v>50</v>
      </c>
      <c r="B190" s="210">
        <f t="shared" si="47"/>
        <v>52.51</v>
      </c>
      <c r="C190" s="210">
        <v>0</v>
      </c>
      <c r="D190" s="210">
        <v>0</v>
      </c>
      <c r="E190" s="210">
        <v>0</v>
      </c>
      <c r="F190" s="210">
        <v>0</v>
      </c>
      <c r="G190" s="210">
        <v>0</v>
      </c>
      <c r="H190" s="210">
        <v>0</v>
      </c>
      <c r="I190" s="210">
        <v>0</v>
      </c>
      <c r="J190" s="210">
        <v>0</v>
      </c>
      <c r="K190" s="210">
        <v>0</v>
      </c>
      <c r="L190" s="210">
        <v>0</v>
      </c>
      <c r="M190" s="210">
        <v>0</v>
      </c>
      <c r="N190" s="210">
        <v>0</v>
      </c>
      <c r="O190" s="210">
        <v>0</v>
      </c>
      <c r="P190" s="210">
        <v>0</v>
      </c>
      <c r="Q190" s="211">
        <v>0</v>
      </c>
      <c r="R190" s="211">
        <v>0</v>
      </c>
      <c r="S190" s="212">
        <v>0</v>
      </c>
      <c r="T190" s="210">
        <v>0</v>
      </c>
      <c r="U190" s="210">
        <v>0</v>
      </c>
      <c r="V190" s="210">
        <v>0</v>
      </c>
      <c r="W190" s="210">
        <v>0</v>
      </c>
      <c r="X190" s="210">
        <v>0</v>
      </c>
      <c r="Y190" s="210">
        <v>0</v>
      </c>
      <c r="Z190" s="210">
        <v>0</v>
      </c>
      <c r="AA190" s="210">
        <v>0</v>
      </c>
      <c r="AB190" s="210">
        <v>0</v>
      </c>
      <c r="AC190" s="210">
        <v>0</v>
      </c>
      <c r="AD190" s="210">
        <v>0</v>
      </c>
      <c r="AE190" s="210">
        <v>52.089999999999996</v>
      </c>
      <c r="AF190" s="210">
        <v>0</v>
      </c>
      <c r="AG190" s="210">
        <v>0</v>
      </c>
      <c r="AH190" s="210">
        <v>0.17</v>
      </c>
      <c r="AI190" s="210">
        <v>51.919999999999995</v>
      </c>
      <c r="AJ190" s="210">
        <v>0</v>
      </c>
      <c r="AK190" s="210">
        <v>0</v>
      </c>
      <c r="AL190" s="210">
        <v>0</v>
      </c>
      <c r="AM190" s="210">
        <v>0.42000000000000004</v>
      </c>
      <c r="AN190" s="213">
        <v>0</v>
      </c>
    </row>
    <row r="191" spans="1:40" ht="15" customHeight="1" thickBot="1" x14ac:dyDescent="0.2">
      <c r="A191" s="271"/>
      <c r="B191" s="218">
        <f t="shared" si="47"/>
        <v>1774.9700000000009</v>
      </c>
      <c r="C191" s="218">
        <v>794.6900000000004</v>
      </c>
      <c r="D191" s="218">
        <v>143.63</v>
      </c>
      <c r="E191" s="218">
        <v>645.41000000000031</v>
      </c>
      <c r="F191" s="218">
        <v>3.9600000000000009</v>
      </c>
      <c r="G191" s="218">
        <v>0</v>
      </c>
      <c r="H191" s="218">
        <v>0</v>
      </c>
      <c r="I191" s="218">
        <v>0</v>
      </c>
      <c r="J191" s="218">
        <v>0</v>
      </c>
      <c r="K191" s="218">
        <v>1.69</v>
      </c>
      <c r="L191" s="218">
        <v>0</v>
      </c>
      <c r="M191" s="218">
        <v>0</v>
      </c>
      <c r="N191" s="218">
        <v>0</v>
      </c>
      <c r="O191" s="218">
        <v>0</v>
      </c>
      <c r="P191" s="218">
        <v>0</v>
      </c>
      <c r="Q191" s="219">
        <v>0</v>
      </c>
      <c r="R191" s="219">
        <v>31.719999999999992</v>
      </c>
      <c r="S191" s="220">
        <v>0</v>
      </c>
      <c r="T191" s="218">
        <v>0</v>
      </c>
      <c r="U191" s="218">
        <v>0</v>
      </c>
      <c r="V191" s="218">
        <v>0</v>
      </c>
      <c r="W191" s="218">
        <v>0</v>
      </c>
      <c r="X191" s="218">
        <v>0</v>
      </c>
      <c r="Y191" s="218">
        <v>0</v>
      </c>
      <c r="Z191" s="218">
        <v>0</v>
      </c>
      <c r="AA191" s="218">
        <v>0</v>
      </c>
      <c r="AB191" s="218">
        <v>0</v>
      </c>
      <c r="AC191" s="218">
        <v>0</v>
      </c>
      <c r="AD191" s="218">
        <v>0</v>
      </c>
      <c r="AE191" s="218">
        <v>941.42000000000041</v>
      </c>
      <c r="AF191" s="218">
        <v>0</v>
      </c>
      <c r="AG191" s="218">
        <v>0</v>
      </c>
      <c r="AH191" s="218">
        <v>112.47999999999998</v>
      </c>
      <c r="AI191" s="218">
        <v>828.9400000000004</v>
      </c>
      <c r="AJ191" s="218">
        <v>0</v>
      </c>
      <c r="AK191" s="218">
        <v>0</v>
      </c>
      <c r="AL191" s="218">
        <v>0</v>
      </c>
      <c r="AM191" s="218">
        <v>7.1399999999999988</v>
      </c>
      <c r="AN191" s="221">
        <v>0</v>
      </c>
    </row>
    <row r="192" spans="1:40" ht="15" customHeight="1" x14ac:dyDescent="0.15">
      <c r="A192" s="25" t="s">
        <v>113</v>
      </c>
      <c r="B192" s="93"/>
      <c r="C192" s="93"/>
      <c r="D192" s="93"/>
      <c r="E192" s="93"/>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row>
    <row r="193" spans="1:40" ht="15" customHeight="1" x14ac:dyDescent="0.15">
      <c r="A193" s="25" t="s">
        <v>471</v>
      </c>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row>
    <row r="195" spans="1:40" s="33" customFormat="1" ht="17.25" x14ac:dyDescent="0.15">
      <c r="A195" s="33" t="s">
        <v>482</v>
      </c>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c r="AG195" s="88"/>
      <c r="AH195" s="88"/>
      <c r="AI195" s="88"/>
      <c r="AJ195" s="88"/>
      <c r="AK195" s="88"/>
      <c r="AL195" s="88"/>
      <c r="AM195" s="88"/>
      <c r="AN195" s="88"/>
    </row>
    <row r="196" spans="1:40" ht="15" thickBot="1" x14ac:dyDescent="0.2">
      <c r="A196" s="2"/>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t="s">
        <v>114</v>
      </c>
      <c r="AM196" s="101"/>
      <c r="AN196" s="101"/>
    </row>
    <row r="197" spans="1:40" ht="14.25" customHeight="1" x14ac:dyDescent="0.15">
      <c r="A197" s="429" t="s">
        <v>393</v>
      </c>
      <c r="B197" s="418" t="s">
        <v>126</v>
      </c>
      <c r="C197" s="432" t="s">
        <v>394</v>
      </c>
      <c r="D197" s="433"/>
      <c r="E197" s="433"/>
      <c r="F197" s="433"/>
      <c r="G197" s="433"/>
      <c r="H197" s="433"/>
      <c r="I197" s="433"/>
      <c r="J197" s="433"/>
      <c r="K197" s="433"/>
      <c r="L197" s="433"/>
      <c r="M197" s="433"/>
      <c r="N197" s="433"/>
      <c r="O197" s="433"/>
      <c r="P197" s="434"/>
      <c r="Q197" s="426" t="s">
        <v>146</v>
      </c>
      <c r="R197" s="426" t="s">
        <v>468</v>
      </c>
      <c r="S197" s="165" t="s">
        <v>446</v>
      </c>
      <c r="T197" s="186"/>
      <c r="U197" s="186"/>
      <c r="V197" s="186"/>
      <c r="W197" s="186"/>
      <c r="X197" s="186"/>
      <c r="Y197" s="186"/>
      <c r="Z197" s="186"/>
      <c r="AA197" s="186"/>
      <c r="AB197" s="186"/>
      <c r="AC197" s="186"/>
      <c r="AD197" s="186"/>
      <c r="AE197" s="186"/>
      <c r="AF197" s="186"/>
      <c r="AG197" s="186"/>
      <c r="AH197" s="186"/>
      <c r="AI197" s="186"/>
      <c r="AJ197" s="90" t="s">
        <v>41</v>
      </c>
      <c r="AK197" s="418" t="s">
        <v>143</v>
      </c>
      <c r="AL197" s="418" t="s">
        <v>144</v>
      </c>
      <c r="AM197" s="418" t="s">
        <v>145</v>
      </c>
      <c r="AN197" s="419" t="s">
        <v>469</v>
      </c>
    </row>
    <row r="198" spans="1:40" ht="14.25" customHeight="1" x14ac:dyDescent="0.15">
      <c r="A198" s="430"/>
      <c r="B198" s="416"/>
      <c r="C198" s="435"/>
      <c r="D198" s="395"/>
      <c r="E198" s="395"/>
      <c r="F198" s="395"/>
      <c r="G198" s="395"/>
      <c r="H198" s="395"/>
      <c r="I198" s="395"/>
      <c r="J198" s="395"/>
      <c r="K198" s="395"/>
      <c r="L198" s="395"/>
      <c r="M198" s="395"/>
      <c r="N198" s="395"/>
      <c r="O198" s="395"/>
      <c r="P198" s="396"/>
      <c r="Q198" s="427" t="s">
        <v>58</v>
      </c>
      <c r="R198" s="427" t="s">
        <v>58</v>
      </c>
      <c r="S198" s="422" t="s">
        <v>395</v>
      </c>
      <c r="T198" s="398"/>
      <c r="U198" s="398"/>
      <c r="V198" s="398"/>
      <c r="W198" s="398"/>
      <c r="X198" s="399"/>
      <c r="Y198" s="397" t="s">
        <v>396</v>
      </c>
      <c r="Z198" s="398"/>
      <c r="AA198" s="398"/>
      <c r="AB198" s="398"/>
      <c r="AC198" s="398"/>
      <c r="AD198" s="399"/>
      <c r="AE198" s="397" t="s">
        <v>397</v>
      </c>
      <c r="AF198" s="398"/>
      <c r="AG198" s="398"/>
      <c r="AH198" s="398"/>
      <c r="AI198" s="399"/>
      <c r="AJ198" s="198" t="s">
        <v>59</v>
      </c>
      <c r="AK198" s="416" t="s">
        <v>60</v>
      </c>
      <c r="AL198" s="416" t="s">
        <v>61</v>
      </c>
      <c r="AM198" s="416" t="s">
        <v>62</v>
      </c>
      <c r="AN198" s="420" t="s">
        <v>63</v>
      </c>
    </row>
    <row r="199" spans="1:40" ht="14.25" customHeight="1" x14ac:dyDescent="0.15">
      <c r="A199" s="430"/>
      <c r="B199" s="416"/>
      <c r="C199" s="415" t="s">
        <v>126</v>
      </c>
      <c r="D199" s="415" t="s">
        <v>127</v>
      </c>
      <c r="E199" s="415" t="s">
        <v>128</v>
      </c>
      <c r="F199" s="415" t="s">
        <v>129</v>
      </c>
      <c r="G199" s="415" t="s">
        <v>130</v>
      </c>
      <c r="H199" s="415" t="s">
        <v>131</v>
      </c>
      <c r="I199" s="415" t="s">
        <v>132</v>
      </c>
      <c r="J199" s="415" t="s">
        <v>133</v>
      </c>
      <c r="K199" s="415" t="s">
        <v>134</v>
      </c>
      <c r="L199" s="415" t="s">
        <v>135</v>
      </c>
      <c r="M199" s="415" t="s">
        <v>136</v>
      </c>
      <c r="N199" s="415" t="s">
        <v>326</v>
      </c>
      <c r="O199" s="415" t="s">
        <v>137</v>
      </c>
      <c r="P199" s="415" t="s">
        <v>138</v>
      </c>
      <c r="Q199" s="427" t="s">
        <v>64</v>
      </c>
      <c r="R199" s="427" t="s">
        <v>64</v>
      </c>
      <c r="S199" s="423" t="s">
        <v>126</v>
      </c>
      <c r="T199" s="415" t="s">
        <v>139</v>
      </c>
      <c r="U199" s="415" t="s">
        <v>140</v>
      </c>
      <c r="V199" s="415" t="s">
        <v>141</v>
      </c>
      <c r="W199" s="415" t="s">
        <v>142</v>
      </c>
      <c r="X199" s="415" t="s">
        <v>470</v>
      </c>
      <c r="Y199" s="415" t="s">
        <v>126</v>
      </c>
      <c r="Z199" s="415" t="s">
        <v>139</v>
      </c>
      <c r="AA199" s="415" t="s">
        <v>140</v>
      </c>
      <c r="AB199" s="415" t="s">
        <v>141</v>
      </c>
      <c r="AC199" s="415" t="s">
        <v>142</v>
      </c>
      <c r="AD199" s="415" t="s">
        <v>470</v>
      </c>
      <c r="AE199" s="415" t="s">
        <v>126</v>
      </c>
      <c r="AF199" s="415" t="s">
        <v>140</v>
      </c>
      <c r="AG199" s="415" t="s">
        <v>141</v>
      </c>
      <c r="AH199" s="415" t="s">
        <v>142</v>
      </c>
      <c r="AI199" s="415" t="s">
        <v>470</v>
      </c>
      <c r="AJ199" s="198" t="s">
        <v>65</v>
      </c>
      <c r="AK199" s="416" t="s">
        <v>66</v>
      </c>
      <c r="AL199" s="416" t="s">
        <v>67</v>
      </c>
      <c r="AM199" s="416" t="s">
        <v>68</v>
      </c>
      <c r="AN199" s="420" t="s">
        <v>69</v>
      </c>
    </row>
    <row r="200" spans="1:40" ht="14.25" customHeight="1" x14ac:dyDescent="0.15">
      <c r="A200" s="430"/>
      <c r="B200" s="416"/>
      <c r="C200" s="416"/>
      <c r="D200" s="416" t="s">
        <v>70</v>
      </c>
      <c r="E200" s="416" t="s">
        <v>71</v>
      </c>
      <c r="F200" s="416" t="s">
        <v>71</v>
      </c>
      <c r="G200" s="416" t="s">
        <v>71</v>
      </c>
      <c r="H200" s="416" t="s">
        <v>72</v>
      </c>
      <c r="I200" s="416" t="s">
        <v>73</v>
      </c>
      <c r="J200" s="416" t="s">
        <v>73</v>
      </c>
      <c r="K200" s="416" t="s">
        <v>74</v>
      </c>
      <c r="L200" s="416" t="s">
        <v>75</v>
      </c>
      <c r="M200" s="416" t="s">
        <v>76</v>
      </c>
      <c r="N200" s="416" t="s">
        <v>325</v>
      </c>
      <c r="O200" s="416" t="s">
        <v>77</v>
      </c>
      <c r="P200" s="416" t="s">
        <v>78</v>
      </c>
      <c r="Q200" s="427" t="s">
        <v>79</v>
      </c>
      <c r="R200" s="427" t="s">
        <v>79</v>
      </c>
      <c r="S200" s="424"/>
      <c r="T200" s="416" t="s">
        <v>80</v>
      </c>
      <c r="U200" s="416" t="s">
        <v>81</v>
      </c>
      <c r="V200" s="416" t="s">
        <v>224</v>
      </c>
      <c r="W200" s="416" t="s">
        <v>225</v>
      </c>
      <c r="X200" s="416" t="s">
        <v>225</v>
      </c>
      <c r="Y200" s="416"/>
      <c r="Z200" s="416" t="s">
        <v>80</v>
      </c>
      <c r="AA200" s="416" t="s">
        <v>81</v>
      </c>
      <c r="AB200" s="416" t="s">
        <v>224</v>
      </c>
      <c r="AC200" s="416" t="s">
        <v>225</v>
      </c>
      <c r="AD200" s="416" t="s">
        <v>225</v>
      </c>
      <c r="AE200" s="416"/>
      <c r="AF200" s="416" t="s">
        <v>81</v>
      </c>
      <c r="AG200" s="416" t="s">
        <v>224</v>
      </c>
      <c r="AH200" s="416" t="s">
        <v>225</v>
      </c>
      <c r="AI200" s="416" t="s">
        <v>225</v>
      </c>
      <c r="AJ200" s="198" t="s">
        <v>82</v>
      </c>
      <c r="AK200" s="416" t="s">
        <v>83</v>
      </c>
      <c r="AL200" s="416" t="s">
        <v>84</v>
      </c>
      <c r="AM200" s="416" t="s">
        <v>85</v>
      </c>
      <c r="AN200" s="420" t="s">
        <v>86</v>
      </c>
    </row>
    <row r="201" spans="1:40" ht="14.25" customHeight="1" x14ac:dyDescent="0.15">
      <c r="A201" s="430"/>
      <c r="B201" s="416"/>
      <c r="C201" s="416"/>
      <c r="D201" s="416" t="s">
        <v>87</v>
      </c>
      <c r="E201" s="416" t="s">
        <v>88</v>
      </c>
      <c r="F201" s="416" t="s">
        <v>89</v>
      </c>
      <c r="G201" s="416" t="s">
        <v>58</v>
      </c>
      <c r="H201" s="416"/>
      <c r="I201" s="416" t="s">
        <v>58</v>
      </c>
      <c r="J201" s="416" t="s">
        <v>58</v>
      </c>
      <c r="K201" s="416" t="s">
        <v>90</v>
      </c>
      <c r="L201" s="416" t="s">
        <v>58</v>
      </c>
      <c r="M201" s="416"/>
      <c r="N201" s="416"/>
      <c r="O201" s="416"/>
      <c r="P201" s="416"/>
      <c r="Q201" s="427" t="s">
        <v>85</v>
      </c>
      <c r="R201" s="427" t="s">
        <v>85</v>
      </c>
      <c r="S201" s="424"/>
      <c r="T201" s="416" t="s">
        <v>66</v>
      </c>
      <c r="U201" s="416" t="s">
        <v>91</v>
      </c>
      <c r="V201" s="416" t="s">
        <v>91</v>
      </c>
      <c r="W201" s="416" t="s">
        <v>91</v>
      </c>
      <c r="X201" s="416" t="s">
        <v>91</v>
      </c>
      <c r="Y201" s="416"/>
      <c r="Z201" s="416" t="s">
        <v>66</v>
      </c>
      <c r="AA201" s="416" t="s">
        <v>91</v>
      </c>
      <c r="AB201" s="416" t="s">
        <v>91</v>
      </c>
      <c r="AC201" s="416" t="s">
        <v>91</v>
      </c>
      <c r="AD201" s="416" t="s">
        <v>91</v>
      </c>
      <c r="AE201" s="416"/>
      <c r="AF201" s="416" t="s">
        <v>91</v>
      </c>
      <c r="AG201" s="416" t="s">
        <v>91</v>
      </c>
      <c r="AH201" s="416" t="s">
        <v>91</v>
      </c>
      <c r="AI201" s="416" t="s">
        <v>91</v>
      </c>
      <c r="AJ201" s="198" t="s">
        <v>92</v>
      </c>
      <c r="AK201" s="416" t="s">
        <v>93</v>
      </c>
      <c r="AL201" s="416" t="s">
        <v>94</v>
      </c>
      <c r="AM201" s="416" t="s">
        <v>89</v>
      </c>
      <c r="AN201" s="420" t="s">
        <v>85</v>
      </c>
    </row>
    <row r="202" spans="1:40" ht="14.25" customHeight="1" x14ac:dyDescent="0.15">
      <c r="A202" s="430"/>
      <c r="B202" s="416"/>
      <c r="C202" s="416"/>
      <c r="D202" s="416" t="s">
        <v>95</v>
      </c>
      <c r="E202" s="416" t="s">
        <v>96</v>
      </c>
      <c r="F202" s="416" t="s">
        <v>97</v>
      </c>
      <c r="G202" s="416" t="s">
        <v>98</v>
      </c>
      <c r="H202" s="416"/>
      <c r="I202" s="416" t="s">
        <v>98</v>
      </c>
      <c r="J202" s="416" t="s">
        <v>98</v>
      </c>
      <c r="K202" s="416" t="s">
        <v>58</v>
      </c>
      <c r="L202" s="416" t="s">
        <v>99</v>
      </c>
      <c r="M202" s="416"/>
      <c r="N202" s="416"/>
      <c r="O202" s="416"/>
      <c r="P202" s="416"/>
      <c r="Q202" s="427"/>
      <c r="R202" s="427"/>
      <c r="S202" s="424"/>
      <c r="T202" s="416" t="s">
        <v>83</v>
      </c>
      <c r="U202" s="416" t="s">
        <v>100</v>
      </c>
      <c r="V202" s="416" t="s">
        <v>100</v>
      </c>
      <c r="W202" s="416" t="s">
        <v>100</v>
      </c>
      <c r="X202" s="416" t="s">
        <v>100</v>
      </c>
      <c r="Y202" s="416"/>
      <c r="Z202" s="416" t="s">
        <v>83</v>
      </c>
      <c r="AA202" s="416" t="s">
        <v>100</v>
      </c>
      <c r="AB202" s="416" t="s">
        <v>100</v>
      </c>
      <c r="AC202" s="416" t="s">
        <v>100</v>
      </c>
      <c r="AD202" s="416" t="s">
        <v>100</v>
      </c>
      <c r="AE202" s="416"/>
      <c r="AF202" s="416" t="s">
        <v>100</v>
      </c>
      <c r="AG202" s="416" t="s">
        <v>100</v>
      </c>
      <c r="AH202" s="416" t="s">
        <v>100</v>
      </c>
      <c r="AI202" s="416" t="s">
        <v>100</v>
      </c>
      <c r="AJ202" s="198" t="s">
        <v>66</v>
      </c>
      <c r="AK202" s="416" t="s">
        <v>100</v>
      </c>
      <c r="AL202" s="416" t="s">
        <v>65</v>
      </c>
      <c r="AM202" s="416" t="s">
        <v>97</v>
      </c>
      <c r="AN202" s="420" t="s">
        <v>93</v>
      </c>
    </row>
    <row r="203" spans="1:40" ht="14.25" customHeight="1" x14ac:dyDescent="0.15">
      <c r="A203" s="430"/>
      <c r="B203" s="416"/>
      <c r="C203" s="416"/>
      <c r="D203" s="416" t="s">
        <v>101</v>
      </c>
      <c r="E203" s="416" t="s">
        <v>58</v>
      </c>
      <c r="F203" s="416" t="s">
        <v>58</v>
      </c>
      <c r="G203" s="416"/>
      <c r="H203" s="416"/>
      <c r="I203" s="416"/>
      <c r="J203" s="416"/>
      <c r="K203" s="416" t="s">
        <v>99</v>
      </c>
      <c r="L203" s="416"/>
      <c r="M203" s="416"/>
      <c r="N203" s="416"/>
      <c r="O203" s="416"/>
      <c r="P203" s="416"/>
      <c r="Q203" s="427"/>
      <c r="R203" s="427"/>
      <c r="S203" s="424"/>
      <c r="T203" s="416" t="s">
        <v>85</v>
      </c>
      <c r="U203" s="416" t="s">
        <v>80</v>
      </c>
      <c r="V203" s="416" t="s">
        <v>80</v>
      </c>
      <c r="W203" s="416" t="s">
        <v>80</v>
      </c>
      <c r="X203" s="416" t="s">
        <v>80</v>
      </c>
      <c r="Y203" s="416"/>
      <c r="Z203" s="416" t="s">
        <v>85</v>
      </c>
      <c r="AA203" s="416" t="s">
        <v>80</v>
      </c>
      <c r="AB203" s="416" t="s">
        <v>80</v>
      </c>
      <c r="AC203" s="416" t="s">
        <v>80</v>
      </c>
      <c r="AD203" s="416" t="s">
        <v>80</v>
      </c>
      <c r="AE203" s="416"/>
      <c r="AF203" s="416" t="s">
        <v>80</v>
      </c>
      <c r="AG203" s="416" t="s">
        <v>80</v>
      </c>
      <c r="AH203" s="416" t="s">
        <v>80</v>
      </c>
      <c r="AI203" s="416" t="s">
        <v>80</v>
      </c>
      <c r="AJ203" s="198" t="s">
        <v>102</v>
      </c>
      <c r="AK203" s="416" t="s">
        <v>80</v>
      </c>
      <c r="AL203" s="416" t="s">
        <v>103</v>
      </c>
      <c r="AM203" s="416" t="s">
        <v>104</v>
      </c>
      <c r="AN203" s="420"/>
    </row>
    <row r="204" spans="1:40" ht="14.25" customHeight="1" x14ac:dyDescent="0.15">
      <c r="A204" s="430"/>
      <c r="B204" s="416"/>
      <c r="C204" s="416"/>
      <c r="D204" s="416"/>
      <c r="E204" s="416" t="s">
        <v>98</v>
      </c>
      <c r="F204" s="416" t="s">
        <v>98</v>
      </c>
      <c r="G204" s="416"/>
      <c r="H204" s="416"/>
      <c r="I204" s="416"/>
      <c r="J204" s="416"/>
      <c r="K204" s="416"/>
      <c r="L204" s="416"/>
      <c r="M204" s="416"/>
      <c r="N204" s="416"/>
      <c r="O204" s="416"/>
      <c r="P204" s="416"/>
      <c r="Q204" s="427"/>
      <c r="R204" s="427"/>
      <c r="S204" s="424"/>
      <c r="T204" s="416" t="s">
        <v>93</v>
      </c>
      <c r="U204" s="416" t="s">
        <v>85</v>
      </c>
      <c r="V204" s="416" t="s">
        <v>85</v>
      </c>
      <c r="W204" s="416" t="s">
        <v>85</v>
      </c>
      <c r="X204" s="416" t="s">
        <v>85</v>
      </c>
      <c r="Y204" s="416"/>
      <c r="Z204" s="416" t="s">
        <v>93</v>
      </c>
      <c r="AA204" s="416" t="s">
        <v>85</v>
      </c>
      <c r="AB204" s="416" t="s">
        <v>85</v>
      </c>
      <c r="AC204" s="416" t="s">
        <v>85</v>
      </c>
      <c r="AD204" s="416" t="s">
        <v>85</v>
      </c>
      <c r="AE204" s="416"/>
      <c r="AF204" s="416" t="s">
        <v>85</v>
      </c>
      <c r="AG204" s="416" t="s">
        <v>85</v>
      </c>
      <c r="AH204" s="416" t="s">
        <v>85</v>
      </c>
      <c r="AI204" s="416" t="s">
        <v>85</v>
      </c>
      <c r="AJ204" s="198" t="s">
        <v>85</v>
      </c>
      <c r="AK204" s="416" t="s">
        <v>66</v>
      </c>
      <c r="AL204" s="416" t="s">
        <v>105</v>
      </c>
      <c r="AM204" s="416" t="s">
        <v>106</v>
      </c>
      <c r="AN204" s="420"/>
    </row>
    <row r="205" spans="1:40" ht="14.25" customHeight="1" x14ac:dyDescent="0.15">
      <c r="A205" s="430"/>
      <c r="B205" s="416"/>
      <c r="C205" s="416"/>
      <c r="D205" s="416"/>
      <c r="E205" s="416"/>
      <c r="F205" s="416"/>
      <c r="G205" s="416"/>
      <c r="H205" s="416"/>
      <c r="I205" s="416"/>
      <c r="J205" s="416"/>
      <c r="K205" s="416"/>
      <c r="L205" s="416"/>
      <c r="M205" s="416"/>
      <c r="N205" s="416"/>
      <c r="O205" s="416"/>
      <c r="P205" s="416"/>
      <c r="Q205" s="427"/>
      <c r="R205" s="427"/>
      <c r="S205" s="424"/>
      <c r="T205" s="416"/>
      <c r="U205" s="416" t="s">
        <v>107</v>
      </c>
      <c r="V205" s="416" t="s">
        <v>107</v>
      </c>
      <c r="W205" s="416" t="s">
        <v>107</v>
      </c>
      <c r="X205" s="416" t="s">
        <v>107</v>
      </c>
      <c r="Y205" s="416"/>
      <c r="Z205" s="416"/>
      <c r="AA205" s="416" t="s">
        <v>107</v>
      </c>
      <c r="AB205" s="416" t="s">
        <v>107</v>
      </c>
      <c r="AC205" s="416" t="s">
        <v>107</v>
      </c>
      <c r="AD205" s="416" t="s">
        <v>107</v>
      </c>
      <c r="AE205" s="416"/>
      <c r="AF205" s="416" t="s">
        <v>107</v>
      </c>
      <c r="AG205" s="416" t="s">
        <v>107</v>
      </c>
      <c r="AH205" s="416" t="s">
        <v>107</v>
      </c>
      <c r="AI205" s="416" t="s">
        <v>107</v>
      </c>
      <c r="AJ205" s="198" t="s">
        <v>107</v>
      </c>
      <c r="AK205" s="416" t="s">
        <v>83</v>
      </c>
      <c r="AL205" s="416" t="s">
        <v>108</v>
      </c>
      <c r="AM205" s="416" t="s">
        <v>93</v>
      </c>
      <c r="AN205" s="420"/>
    </row>
    <row r="206" spans="1:40" ht="14.25" customHeight="1" x14ac:dyDescent="0.15">
      <c r="A206" s="430"/>
      <c r="B206" s="416"/>
      <c r="C206" s="416"/>
      <c r="D206" s="416"/>
      <c r="E206" s="416"/>
      <c r="F206" s="416"/>
      <c r="G206" s="416"/>
      <c r="H206" s="416"/>
      <c r="I206" s="416"/>
      <c r="J206" s="416"/>
      <c r="K206" s="416"/>
      <c r="L206" s="416"/>
      <c r="M206" s="416"/>
      <c r="N206" s="416"/>
      <c r="O206" s="416"/>
      <c r="P206" s="416"/>
      <c r="Q206" s="427"/>
      <c r="R206" s="427"/>
      <c r="S206" s="424"/>
      <c r="T206" s="416"/>
      <c r="U206" s="416"/>
      <c r="V206" s="416"/>
      <c r="W206" s="416"/>
      <c r="X206" s="416"/>
      <c r="Y206" s="416"/>
      <c r="Z206" s="416"/>
      <c r="AA206" s="416"/>
      <c r="AB206" s="416"/>
      <c r="AC206" s="416"/>
      <c r="AD206" s="416"/>
      <c r="AE206" s="416"/>
      <c r="AF206" s="416"/>
      <c r="AG206" s="416"/>
      <c r="AH206" s="416"/>
      <c r="AI206" s="416"/>
      <c r="AJ206" s="198" t="s">
        <v>100</v>
      </c>
      <c r="AK206" s="416" t="s">
        <v>85</v>
      </c>
      <c r="AL206" s="416"/>
      <c r="AM206" s="416" t="s">
        <v>107</v>
      </c>
      <c r="AN206" s="420"/>
    </row>
    <row r="207" spans="1:40" ht="14.25" customHeight="1" x14ac:dyDescent="0.15">
      <c r="A207" s="430"/>
      <c r="B207" s="416"/>
      <c r="C207" s="416"/>
      <c r="D207" s="416"/>
      <c r="E207" s="416"/>
      <c r="F207" s="416"/>
      <c r="G207" s="416"/>
      <c r="H207" s="416"/>
      <c r="I207" s="416"/>
      <c r="J207" s="416"/>
      <c r="K207" s="416"/>
      <c r="L207" s="416"/>
      <c r="M207" s="416"/>
      <c r="N207" s="416"/>
      <c r="O207" s="416"/>
      <c r="P207" s="416"/>
      <c r="Q207" s="427"/>
      <c r="R207" s="427"/>
      <c r="S207" s="424"/>
      <c r="T207" s="416"/>
      <c r="U207" s="416"/>
      <c r="V207" s="416"/>
      <c r="W207" s="416"/>
      <c r="X207" s="416"/>
      <c r="Y207" s="416"/>
      <c r="Z207" s="416"/>
      <c r="AA207" s="416"/>
      <c r="AB207" s="416"/>
      <c r="AC207" s="416"/>
      <c r="AD207" s="416"/>
      <c r="AE207" s="416"/>
      <c r="AF207" s="416"/>
      <c r="AG207" s="416"/>
      <c r="AH207" s="416"/>
      <c r="AI207" s="416"/>
      <c r="AJ207" s="198" t="s">
        <v>80</v>
      </c>
      <c r="AK207" s="416" t="s">
        <v>93</v>
      </c>
      <c r="AL207" s="416"/>
      <c r="AM207" s="416"/>
      <c r="AN207" s="420"/>
    </row>
    <row r="208" spans="1:40" x14ac:dyDescent="0.15">
      <c r="A208" s="430"/>
      <c r="B208" s="416"/>
      <c r="C208" s="416"/>
      <c r="D208" s="416"/>
      <c r="E208" s="416"/>
      <c r="F208" s="416"/>
      <c r="G208" s="416"/>
      <c r="H208" s="416"/>
      <c r="I208" s="416"/>
      <c r="J208" s="416"/>
      <c r="K208" s="416"/>
      <c r="L208" s="416"/>
      <c r="M208" s="416"/>
      <c r="N208" s="416"/>
      <c r="O208" s="416"/>
      <c r="P208" s="416"/>
      <c r="Q208" s="427"/>
      <c r="R208" s="427"/>
      <c r="S208" s="424"/>
      <c r="T208" s="416"/>
      <c r="U208" s="416"/>
      <c r="V208" s="416"/>
      <c r="W208" s="416"/>
      <c r="X208" s="416"/>
      <c r="Y208" s="416"/>
      <c r="Z208" s="416"/>
      <c r="AA208" s="416"/>
      <c r="AB208" s="416"/>
      <c r="AC208" s="416"/>
      <c r="AD208" s="416"/>
      <c r="AE208" s="416"/>
      <c r="AF208" s="416"/>
      <c r="AG208" s="416"/>
      <c r="AH208" s="416"/>
      <c r="AI208" s="416"/>
      <c r="AJ208" s="198" t="s">
        <v>85</v>
      </c>
      <c r="AK208" s="416"/>
      <c r="AL208" s="416"/>
      <c r="AM208" s="416"/>
      <c r="AN208" s="420"/>
    </row>
    <row r="209" spans="1:40" x14ac:dyDescent="0.15">
      <c r="A209" s="431"/>
      <c r="B209" s="417"/>
      <c r="C209" s="417"/>
      <c r="D209" s="417"/>
      <c r="E209" s="417"/>
      <c r="F209" s="417"/>
      <c r="G209" s="417"/>
      <c r="H209" s="417"/>
      <c r="I209" s="417"/>
      <c r="J209" s="417"/>
      <c r="K209" s="417"/>
      <c r="L209" s="417"/>
      <c r="M209" s="417"/>
      <c r="N209" s="417"/>
      <c r="O209" s="417"/>
      <c r="P209" s="417"/>
      <c r="Q209" s="428"/>
      <c r="R209" s="428"/>
      <c r="S209" s="425"/>
      <c r="T209" s="417"/>
      <c r="U209" s="417"/>
      <c r="V209" s="417"/>
      <c r="W209" s="417"/>
      <c r="X209" s="417"/>
      <c r="Y209" s="417"/>
      <c r="Z209" s="417"/>
      <c r="AA209" s="417"/>
      <c r="AB209" s="417"/>
      <c r="AC209" s="417"/>
      <c r="AD209" s="417"/>
      <c r="AE209" s="417"/>
      <c r="AF209" s="417"/>
      <c r="AG209" s="417"/>
      <c r="AH209" s="417"/>
      <c r="AI209" s="417"/>
      <c r="AJ209" s="198" t="s">
        <v>93</v>
      </c>
      <c r="AK209" s="417"/>
      <c r="AL209" s="417"/>
      <c r="AM209" s="417"/>
      <c r="AN209" s="421"/>
    </row>
    <row r="210" spans="1:40" ht="15" customHeight="1" x14ac:dyDescent="0.15">
      <c r="A210" s="46" t="s">
        <v>483</v>
      </c>
      <c r="B210" s="210">
        <f t="shared" ref="B210:B223" si="48">C210+Q210+R210+S210+Y210+AE210+AJ210+AK210+AL210+AM210+AN210</f>
        <v>1960.4600000000005</v>
      </c>
      <c r="C210" s="210">
        <v>476.21999999999997</v>
      </c>
      <c r="D210" s="210">
        <v>0</v>
      </c>
      <c r="E210" s="210">
        <v>0</v>
      </c>
      <c r="F210" s="210">
        <v>0</v>
      </c>
      <c r="G210" s="210">
        <v>0</v>
      </c>
      <c r="H210" s="210">
        <v>0</v>
      </c>
      <c r="I210" s="210">
        <v>0</v>
      </c>
      <c r="J210" s="210">
        <v>0</v>
      </c>
      <c r="K210" s="210">
        <v>0</v>
      </c>
      <c r="L210" s="210">
        <v>0</v>
      </c>
      <c r="M210" s="210">
        <v>18.25</v>
      </c>
      <c r="N210" s="210">
        <v>8.7000000000000011</v>
      </c>
      <c r="O210" s="210">
        <v>447.83</v>
      </c>
      <c r="P210" s="210">
        <v>1.4400000000000002</v>
      </c>
      <c r="Q210" s="211">
        <v>0</v>
      </c>
      <c r="R210" s="211">
        <v>69.059999999999988</v>
      </c>
      <c r="S210" s="212">
        <v>0</v>
      </c>
      <c r="T210" s="210">
        <v>0</v>
      </c>
      <c r="U210" s="210">
        <v>0</v>
      </c>
      <c r="V210" s="210">
        <v>0</v>
      </c>
      <c r="W210" s="210">
        <v>0</v>
      </c>
      <c r="X210" s="210">
        <v>0</v>
      </c>
      <c r="Y210" s="210">
        <v>1007.8700000000001</v>
      </c>
      <c r="Z210" s="210">
        <v>2.77</v>
      </c>
      <c r="AA210" s="210">
        <v>134.26999999999995</v>
      </c>
      <c r="AB210" s="210">
        <v>489.32000000000011</v>
      </c>
      <c r="AC210" s="210">
        <v>336.79</v>
      </c>
      <c r="AD210" s="210">
        <v>44.72</v>
      </c>
      <c r="AE210" s="210">
        <v>367.69000000000034</v>
      </c>
      <c r="AF210" s="210">
        <v>0</v>
      </c>
      <c r="AG210" s="210">
        <v>183.91000000000014</v>
      </c>
      <c r="AH210" s="210">
        <v>183.7800000000002</v>
      </c>
      <c r="AI210" s="210">
        <v>0</v>
      </c>
      <c r="AJ210" s="210">
        <v>0</v>
      </c>
      <c r="AK210" s="210">
        <v>0</v>
      </c>
      <c r="AL210" s="210">
        <v>0</v>
      </c>
      <c r="AM210" s="210">
        <v>39.620000000000005</v>
      </c>
      <c r="AN210" s="213">
        <v>0</v>
      </c>
    </row>
    <row r="211" spans="1:40" ht="15" customHeight="1" x14ac:dyDescent="0.15">
      <c r="A211" s="272" t="s">
        <v>473</v>
      </c>
      <c r="B211" s="214">
        <f t="shared" si="48"/>
        <v>8886.1099999999733</v>
      </c>
      <c r="C211" s="214">
        <v>7618.1399999999758</v>
      </c>
      <c r="D211" s="214">
        <v>0</v>
      </c>
      <c r="E211" s="214">
        <v>4873.1699999999819</v>
      </c>
      <c r="F211" s="214">
        <v>16.48</v>
      </c>
      <c r="G211" s="214">
        <v>259.33</v>
      </c>
      <c r="H211" s="214">
        <v>2281.5299999999947</v>
      </c>
      <c r="I211" s="214">
        <v>0.66</v>
      </c>
      <c r="J211" s="214">
        <v>29.649999999999977</v>
      </c>
      <c r="K211" s="214">
        <v>30.639999999999997</v>
      </c>
      <c r="L211" s="214">
        <v>5.99</v>
      </c>
      <c r="M211" s="214">
        <v>118.11</v>
      </c>
      <c r="N211" s="214">
        <v>0.01</v>
      </c>
      <c r="O211" s="214">
        <v>2.5700000000000003</v>
      </c>
      <c r="P211" s="214">
        <v>0</v>
      </c>
      <c r="Q211" s="215">
        <v>0</v>
      </c>
      <c r="R211" s="215">
        <v>144.54000000000002</v>
      </c>
      <c r="S211" s="216">
        <v>0</v>
      </c>
      <c r="T211" s="214">
        <v>0</v>
      </c>
      <c r="U211" s="214">
        <v>0</v>
      </c>
      <c r="V211" s="214">
        <v>0</v>
      </c>
      <c r="W211" s="214">
        <v>0</v>
      </c>
      <c r="X211" s="214">
        <v>0</v>
      </c>
      <c r="Y211" s="214">
        <v>1011.0099999999983</v>
      </c>
      <c r="Z211" s="214">
        <v>5.0599999999999996</v>
      </c>
      <c r="AA211" s="214">
        <v>37.760000000000005</v>
      </c>
      <c r="AB211" s="214">
        <v>168.56000000000009</v>
      </c>
      <c r="AC211" s="214">
        <v>730.75999999999817</v>
      </c>
      <c r="AD211" s="214">
        <v>68.870000000000019</v>
      </c>
      <c r="AE211" s="214">
        <v>69.349999999999994</v>
      </c>
      <c r="AF211" s="214">
        <v>0</v>
      </c>
      <c r="AG211" s="214">
        <v>29.86</v>
      </c>
      <c r="AH211" s="214">
        <v>31.14</v>
      </c>
      <c r="AI211" s="214">
        <v>8.3499999999999943</v>
      </c>
      <c r="AJ211" s="214">
        <v>0</v>
      </c>
      <c r="AK211" s="214">
        <v>0</v>
      </c>
      <c r="AL211" s="214">
        <v>0.12</v>
      </c>
      <c r="AM211" s="214">
        <v>42.89</v>
      </c>
      <c r="AN211" s="217">
        <v>0.06</v>
      </c>
    </row>
    <row r="212" spans="1:40" ht="15" customHeight="1" x14ac:dyDescent="0.15">
      <c r="A212" s="46" t="s">
        <v>178</v>
      </c>
      <c r="B212" s="210">
        <f t="shared" si="48"/>
        <v>226.62999999999994</v>
      </c>
      <c r="C212" s="210">
        <v>52.99</v>
      </c>
      <c r="D212" s="210">
        <v>0</v>
      </c>
      <c r="E212" s="210">
        <v>0</v>
      </c>
      <c r="F212" s="210">
        <v>0</v>
      </c>
      <c r="G212" s="210">
        <v>0</v>
      </c>
      <c r="H212" s="210">
        <v>0</v>
      </c>
      <c r="I212" s="210">
        <v>0</v>
      </c>
      <c r="J212" s="210">
        <v>0</v>
      </c>
      <c r="K212" s="210">
        <v>0</v>
      </c>
      <c r="L212" s="210">
        <v>0</v>
      </c>
      <c r="M212" s="210">
        <v>4.6900000000000004</v>
      </c>
      <c r="N212" s="210">
        <v>8.7000000000000011</v>
      </c>
      <c r="O212" s="210">
        <v>38.160000000000004</v>
      </c>
      <c r="P212" s="210">
        <v>1.4400000000000002</v>
      </c>
      <c r="Q212" s="211">
        <v>0</v>
      </c>
      <c r="R212" s="211">
        <v>6.4499999999999993</v>
      </c>
      <c r="S212" s="212">
        <v>0</v>
      </c>
      <c r="T212" s="210">
        <v>0</v>
      </c>
      <c r="U212" s="210">
        <v>0</v>
      </c>
      <c r="V212" s="210">
        <v>0</v>
      </c>
      <c r="W212" s="210">
        <v>0</v>
      </c>
      <c r="X212" s="210">
        <v>0</v>
      </c>
      <c r="Y212" s="210">
        <v>167.18999999999994</v>
      </c>
      <c r="Z212" s="210">
        <v>0</v>
      </c>
      <c r="AA212" s="210">
        <v>0</v>
      </c>
      <c r="AB212" s="210">
        <v>154.42999999999995</v>
      </c>
      <c r="AC212" s="210">
        <v>7.129999999999999</v>
      </c>
      <c r="AD212" s="210">
        <v>5.629999999999999</v>
      </c>
      <c r="AE212" s="210">
        <v>0</v>
      </c>
      <c r="AF212" s="210">
        <v>0</v>
      </c>
      <c r="AG212" s="210">
        <v>0</v>
      </c>
      <c r="AH212" s="210">
        <v>0</v>
      </c>
      <c r="AI212" s="210">
        <v>0</v>
      </c>
      <c r="AJ212" s="210">
        <v>0</v>
      </c>
      <c r="AK212" s="210">
        <v>0</v>
      </c>
      <c r="AL212" s="210">
        <v>0</v>
      </c>
      <c r="AM212" s="210">
        <v>0</v>
      </c>
      <c r="AN212" s="213">
        <v>0</v>
      </c>
    </row>
    <row r="213" spans="1:40" ht="15" customHeight="1" x14ac:dyDescent="0.15">
      <c r="A213" s="272"/>
      <c r="B213" s="214">
        <f t="shared" si="48"/>
        <v>2132.6699999999937</v>
      </c>
      <c r="C213" s="214">
        <v>1994.3099999999938</v>
      </c>
      <c r="D213" s="214">
        <v>0</v>
      </c>
      <c r="E213" s="214">
        <v>1670.5699999999938</v>
      </c>
      <c r="F213" s="214">
        <v>0</v>
      </c>
      <c r="G213" s="214">
        <v>129.44999999999999</v>
      </c>
      <c r="H213" s="214">
        <v>183.3899999999999</v>
      </c>
      <c r="I213" s="214">
        <v>0.66</v>
      </c>
      <c r="J213" s="214">
        <v>8.7899999999999991</v>
      </c>
      <c r="K213" s="214">
        <v>0</v>
      </c>
      <c r="L213" s="214">
        <v>0</v>
      </c>
      <c r="M213" s="214">
        <v>0</v>
      </c>
      <c r="N213" s="214">
        <v>0.01</v>
      </c>
      <c r="O213" s="214">
        <v>1.4400000000000002</v>
      </c>
      <c r="P213" s="214">
        <v>0</v>
      </c>
      <c r="Q213" s="215">
        <v>0</v>
      </c>
      <c r="R213" s="215">
        <v>13.34</v>
      </c>
      <c r="S213" s="216">
        <v>0</v>
      </c>
      <c r="T213" s="214">
        <v>0</v>
      </c>
      <c r="U213" s="214">
        <v>0</v>
      </c>
      <c r="V213" s="214">
        <v>0</v>
      </c>
      <c r="W213" s="214">
        <v>0</v>
      </c>
      <c r="X213" s="214">
        <v>0</v>
      </c>
      <c r="Y213" s="214">
        <v>109.44999999999996</v>
      </c>
      <c r="Z213" s="214">
        <v>0</v>
      </c>
      <c r="AA213" s="214">
        <v>0.34</v>
      </c>
      <c r="AB213" s="214">
        <v>22.149999999999995</v>
      </c>
      <c r="AC213" s="214">
        <v>82.44999999999996</v>
      </c>
      <c r="AD213" s="214">
        <v>4.51</v>
      </c>
      <c r="AE213" s="214">
        <v>15.570000000000002</v>
      </c>
      <c r="AF213" s="214">
        <v>0</v>
      </c>
      <c r="AG213" s="214">
        <v>6.32</v>
      </c>
      <c r="AH213" s="214">
        <v>6.78</v>
      </c>
      <c r="AI213" s="214">
        <v>2.4700000000000002</v>
      </c>
      <c r="AJ213" s="214">
        <v>0</v>
      </c>
      <c r="AK213" s="214">
        <v>0</v>
      </c>
      <c r="AL213" s="214">
        <v>0</v>
      </c>
      <c r="AM213" s="214">
        <v>0</v>
      </c>
      <c r="AN213" s="217">
        <v>0</v>
      </c>
    </row>
    <row r="214" spans="1:40" ht="15" customHeight="1" x14ac:dyDescent="0.15">
      <c r="A214" s="46" t="s">
        <v>410</v>
      </c>
      <c r="B214" s="210">
        <f t="shared" si="48"/>
        <v>993.46</v>
      </c>
      <c r="C214" s="210">
        <v>202.51999999999998</v>
      </c>
      <c r="D214" s="210">
        <v>0</v>
      </c>
      <c r="E214" s="210">
        <v>0</v>
      </c>
      <c r="F214" s="210">
        <v>0</v>
      </c>
      <c r="G214" s="210">
        <v>0</v>
      </c>
      <c r="H214" s="210">
        <v>0</v>
      </c>
      <c r="I214" s="210">
        <v>0</v>
      </c>
      <c r="J214" s="210">
        <v>0</v>
      </c>
      <c r="K214" s="210">
        <v>0</v>
      </c>
      <c r="L214" s="210">
        <v>0</v>
      </c>
      <c r="M214" s="210">
        <v>0</v>
      </c>
      <c r="N214" s="210">
        <v>0</v>
      </c>
      <c r="O214" s="210">
        <v>202.51999999999998</v>
      </c>
      <c r="P214" s="210">
        <v>0</v>
      </c>
      <c r="Q214" s="211">
        <v>0</v>
      </c>
      <c r="R214" s="211">
        <v>0</v>
      </c>
      <c r="S214" s="212">
        <v>0</v>
      </c>
      <c r="T214" s="210">
        <v>0</v>
      </c>
      <c r="U214" s="210">
        <v>0</v>
      </c>
      <c r="V214" s="210">
        <v>0</v>
      </c>
      <c r="W214" s="210">
        <v>0</v>
      </c>
      <c r="X214" s="210">
        <v>0</v>
      </c>
      <c r="Y214" s="210">
        <v>790.94</v>
      </c>
      <c r="Z214" s="210">
        <v>0</v>
      </c>
      <c r="AA214" s="210">
        <v>134.26999999999995</v>
      </c>
      <c r="AB214" s="210">
        <v>311.92000000000013</v>
      </c>
      <c r="AC214" s="210">
        <v>305.72000000000003</v>
      </c>
      <c r="AD214" s="210">
        <v>39.03</v>
      </c>
      <c r="AE214" s="210">
        <v>0</v>
      </c>
      <c r="AF214" s="210">
        <v>0</v>
      </c>
      <c r="AG214" s="210">
        <v>0</v>
      </c>
      <c r="AH214" s="210">
        <v>0</v>
      </c>
      <c r="AI214" s="210">
        <v>0</v>
      </c>
      <c r="AJ214" s="210">
        <v>0</v>
      </c>
      <c r="AK214" s="210">
        <v>0</v>
      </c>
      <c r="AL214" s="210">
        <v>0</v>
      </c>
      <c r="AM214" s="210">
        <v>0</v>
      </c>
      <c r="AN214" s="213">
        <v>0</v>
      </c>
    </row>
    <row r="215" spans="1:40" ht="15" customHeight="1" x14ac:dyDescent="0.15">
      <c r="A215" s="272"/>
      <c r="B215" s="214">
        <f t="shared" si="48"/>
        <v>2159.5999999999949</v>
      </c>
      <c r="C215" s="214">
        <v>2040.459999999995</v>
      </c>
      <c r="D215" s="214">
        <v>0</v>
      </c>
      <c r="E215" s="214">
        <v>0</v>
      </c>
      <c r="F215" s="214">
        <v>0</v>
      </c>
      <c r="G215" s="214">
        <v>117.00999999999999</v>
      </c>
      <c r="H215" s="214">
        <v>1915.2499999999952</v>
      </c>
      <c r="I215" s="214">
        <v>0</v>
      </c>
      <c r="J215" s="214">
        <v>8.1099999999999817</v>
      </c>
      <c r="K215" s="214">
        <v>0</v>
      </c>
      <c r="L215" s="214">
        <v>0</v>
      </c>
      <c r="M215" s="214">
        <v>0</v>
      </c>
      <c r="N215" s="214">
        <v>0</v>
      </c>
      <c r="O215" s="214">
        <v>0.09</v>
      </c>
      <c r="P215" s="214">
        <v>0</v>
      </c>
      <c r="Q215" s="215">
        <v>0</v>
      </c>
      <c r="R215" s="215">
        <v>0</v>
      </c>
      <c r="S215" s="216">
        <v>0</v>
      </c>
      <c r="T215" s="214">
        <v>0</v>
      </c>
      <c r="U215" s="214">
        <v>0</v>
      </c>
      <c r="V215" s="214">
        <v>0</v>
      </c>
      <c r="W215" s="214">
        <v>0</v>
      </c>
      <c r="X215" s="214">
        <v>0</v>
      </c>
      <c r="Y215" s="214">
        <v>117.95999999999998</v>
      </c>
      <c r="Z215" s="214">
        <v>0</v>
      </c>
      <c r="AA215" s="214">
        <v>37.42</v>
      </c>
      <c r="AB215" s="214">
        <v>0.21</v>
      </c>
      <c r="AC215" s="214">
        <v>48.22999999999999</v>
      </c>
      <c r="AD215" s="214">
        <v>32.1</v>
      </c>
      <c r="AE215" s="214">
        <v>0</v>
      </c>
      <c r="AF215" s="214">
        <v>0</v>
      </c>
      <c r="AG215" s="214">
        <v>0</v>
      </c>
      <c r="AH215" s="214">
        <v>0</v>
      </c>
      <c r="AI215" s="214">
        <v>0</v>
      </c>
      <c r="AJ215" s="214">
        <v>0</v>
      </c>
      <c r="AK215" s="214">
        <v>0</v>
      </c>
      <c r="AL215" s="214">
        <v>0</v>
      </c>
      <c r="AM215" s="214">
        <v>1.18</v>
      </c>
      <c r="AN215" s="217">
        <v>0</v>
      </c>
    </row>
    <row r="216" spans="1:40" ht="15" customHeight="1" x14ac:dyDescent="0.15">
      <c r="A216" s="46" t="s">
        <v>484</v>
      </c>
      <c r="B216" s="210">
        <f t="shared" si="48"/>
        <v>196.16000000000005</v>
      </c>
      <c r="C216" s="210">
        <v>65.039999999999992</v>
      </c>
      <c r="D216" s="210">
        <v>0</v>
      </c>
      <c r="E216" s="210">
        <v>0</v>
      </c>
      <c r="F216" s="210">
        <v>0</v>
      </c>
      <c r="G216" s="210">
        <v>0</v>
      </c>
      <c r="H216" s="210">
        <v>0</v>
      </c>
      <c r="I216" s="210">
        <v>0</v>
      </c>
      <c r="J216" s="210">
        <v>0</v>
      </c>
      <c r="K216" s="210">
        <v>0</v>
      </c>
      <c r="L216" s="210">
        <v>0</v>
      </c>
      <c r="M216" s="210">
        <v>13.56</v>
      </c>
      <c r="N216" s="210">
        <v>0</v>
      </c>
      <c r="O216" s="210">
        <v>51.48</v>
      </c>
      <c r="P216" s="210">
        <v>0</v>
      </c>
      <c r="Q216" s="211">
        <v>0</v>
      </c>
      <c r="R216" s="211">
        <v>0.02</v>
      </c>
      <c r="S216" s="212">
        <v>0</v>
      </c>
      <c r="T216" s="210">
        <v>0</v>
      </c>
      <c r="U216" s="210">
        <v>0</v>
      </c>
      <c r="V216" s="210">
        <v>0</v>
      </c>
      <c r="W216" s="210">
        <v>0</v>
      </c>
      <c r="X216" s="210">
        <v>0</v>
      </c>
      <c r="Y216" s="210">
        <v>11.169999999999995</v>
      </c>
      <c r="Z216" s="210">
        <v>0</v>
      </c>
      <c r="AA216" s="210">
        <v>0</v>
      </c>
      <c r="AB216" s="210">
        <v>11.169999999999995</v>
      </c>
      <c r="AC216" s="210">
        <v>0</v>
      </c>
      <c r="AD216" s="210">
        <v>0</v>
      </c>
      <c r="AE216" s="210">
        <v>80.910000000000068</v>
      </c>
      <c r="AF216" s="210">
        <v>0</v>
      </c>
      <c r="AG216" s="210">
        <v>0</v>
      </c>
      <c r="AH216" s="210">
        <v>80.910000000000068</v>
      </c>
      <c r="AI216" s="210">
        <v>0</v>
      </c>
      <c r="AJ216" s="210">
        <v>0</v>
      </c>
      <c r="AK216" s="210">
        <v>0</v>
      </c>
      <c r="AL216" s="210">
        <v>0</v>
      </c>
      <c r="AM216" s="210">
        <v>39.020000000000003</v>
      </c>
      <c r="AN216" s="213">
        <v>0</v>
      </c>
    </row>
    <row r="217" spans="1:40" ht="15" customHeight="1" x14ac:dyDescent="0.15">
      <c r="A217" s="272"/>
      <c r="B217" s="214">
        <f t="shared" si="48"/>
        <v>2333.2999999999947</v>
      </c>
      <c r="C217" s="214">
        <v>2207.7299999999946</v>
      </c>
      <c r="D217" s="214">
        <v>0</v>
      </c>
      <c r="E217" s="214">
        <v>1997.1399999999946</v>
      </c>
      <c r="F217" s="214">
        <v>4.5299999999999994</v>
      </c>
      <c r="G217" s="214">
        <v>2.5099999999999998</v>
      </c>
      <c r="H217" s="214">
        <v>67.119999999999948</v>
      </c>
      <c r="I217" s="214">
        <v>0</v>
      </c>
      <c r="J217" s="214">
        <v>0</v>
      </c>
      <c r="K217" s="214">
        <v>30.639999999999997</v>
      </c>
      <c r="L217" s="214">
        <v>0</v>
      </c>
      <c r="M217" s="214">
        <v>105.79</v>
      </c>
      <c r="N217" s="214">
        <v>0</v>
      </c>
      <c r="O217" s="214">
        <v>0</v>
      </c>
      <c r="P217" s="214">
        <v>0</v>
      </c>
      <c r="Q217" s="215">
        <v>0</v>
      </c>
      <c r="R217" s="215">
        <v>73.329999999999984</v>
      </c>
      <c r="S217" s="216">
        <v>0</v>
      </c>
      <c r="T217" s="214">
        <v>0</v>
      </c>
      <c r="U217" s="214">
        <v>0</v>
      </c>
      <c r="V217" s="214">
        <v>0</v>
      </c>
      <c r="W217" s="214">
        <v>0</v>
      </c>
      <c r="X217" s="214">
        <v>0</v>
      </c>
      <c r="Y217" s="214">
        <v>0.57000000000000006</v>
      </c>
      <c r="Z217" s="214">
        <v>0</v>
      </c>
      <c r="AA217" s="214">
        <v>0</v>
      </c>
      <c r="AB217" s="214">
        <v>0.57000000000000006</v>
      </c>
      <c r="AC217" s="214">
        <v>0</v>
      </c>
      <c r="AD217" s="214">
        <v>0</v>
      </c>
      <c r="AE217" s="214">
        <v>23.3</v>
      </c>
      <c r="AF217" s="214">
        <v>0</v>
      </c>
      <c r="AG217" s="214">
        <v>3.19</v>
      </c>
      <c r="AH217" s="214">
        <v>20.11</v>
      </c>
      <c r="AI217" s="214">
        <v>0</v>
      </c>
      <c r="AJ217" s="214">
        <v>0</v>
      </c>
      <c r="AK217" s="214">
        <v>0</v>
      </c>
      <c r="AL217" s="214">
        <v>0</v>
      </c>
      <c r="AM217" s="214">
        <v>28.37</v>
      </c>
      <c r="AN217" s="217">
        <v>0</v>
      </c>
    </row>
    <row r="218" spans="1:40" ht="15" customHeight="1" x14ac:dyDescent="0.15">
      <c r="A218" s="46" t="s">
        <v>179</v>
      </c>
      <c r="B218" s="210">
        <f t="shared" si="48"/>
        <v>210.51</v>
      </c>
      <c r="C218" s="210">
        <v>112.99999999999997</v>
      </c>
      <c r="D218" s="210">
        <v>0</v>
      </c>
      <c r="E218" s="210">
        <v>0</v>
      </c>
      <c r="F218" s="210">
        <v>0</v>
      </c>
      <c r="G218" s="210">
        <v>0</v>
      </c>
      <c r="H218" s="210">
        <v>0</v>
      </c>
      <c r="I218" s="210">
        <v>0</v>
      </c>
      <c r="J218" s="210">
        <v>0</v>
      </c>
      <c r="K218" s="210">
        <v>0</v>
      </c>
      <c r="L218" s="210">
        <v>0</v>
      </c>
      <c r="M218" s="210">
        <v>0</v>
      </c>
      <c r="N218" s="210">
        <v>0</v>
      </c>
      <c r="O218" s="210">
        <v>112.99999999999997</v>
      </c>
      <c r="P218" s="210">
        <v>0</v>
      </c>
      <c r="Q218" s="211">
        <v>0</v>
      </c>
      <c r="R218" s="211">
        <v>59.019999999999996</v>
      </c>
      <c r="S218" s="212">
        <v>0</v>
      </c>
      <c r="T218" s="210">
        <v>0</v>
      </c>
      <c r="U218" s="210">
        <v>0</v>
      </c>
      <c r="V218" s="210">
        <v>0</v>
      </c>
      <c r="W218" s="210">
        <v>0</v>
      </c>
      <c r="X218" s="210">
        <v>0</v>
      </c>
      <c r="Y218" s="210">
        <v>38.489999999999995</v>
      </c>
      <c r="Z218" s="210">
        <v>2.77</v>
      </c>
      <c r="AA218" s="210">
        <v>0</v>
      </c>
      <c r="AB218" s="210">
        <v>11.799999999999997</v>
      </c>
      <c r="AC218" s="210">
        <v>23.919999999999998</v>
      </c>
      <c r="AD218" s="210">
        <v>0</v>
      </c>
      <c r="AE218" s="210">
        <v>0</v>
      </c>
      <c r="AF218" s="210">
        <v>0</v>
      </c>
      <c r="AG218" s="210">
        <v>0</v>
      </c>
      <c r="AH218" s="210">
        <v>0</v>
      </c>
      <c r="AI218" s="210">
        <v>0</v>
      </c>
      <c r="AJ218" s="210">
        <v>0</v>
      </c>
      <c r="AK218" s="210">
        <v>0</v>
      </c>
      <c r="AL218" s="210">
        <v>0</v>
      </c>
      <c r="AM218" s="210">
        <v>0</v>
      </c>
      <c r="AN218" s="213">
        <v>0</v>
      </c>
    </row>
    <row r="219" spans="1:40" ht="15" customHeight="1" x14ac:dyDescent="0.15">
      <c r="A219" s="272"/>
      <c r="B219" s="214">
        <f t="shared" si="48"/>
        <v>1386.6999999999987</v>
      </c>
      <c r="C219" s="214">
        <v>684.98000000000025</v>
      </c>
      <c r="D219" s="214">
        <v>0</v>
      </c>
      <c r="E219" s="214">
        <v>587.96000000000026</v>
      </c>
      <c r="F219" s="214">
        <v>10.63</v>
      </c>
      <c r="G219" s="214">
        <v>10.359999999999996</v>
      </c>
      <c r="H219" s="214">
        <v>56.679999999999964</v>
      </c>
      <c r="I219" s="214">
        <v>0</v>
      </c>
      <c r="J219" s="214">
        <v>0</v>
      </c>
      <c r="K219" s="214">
        <v>0</v>
      </c>
      <c r="L219" s="214">
        <v>5.99</v>
      </c>
      <c r="M219" s="214">
        <v>12.319999999999997</v>
      </c>
      <c r="N219" s="214">
        <v>0</v>
      </c>
      <c r="O219" s="214">
        <v>1.04</v>
      </c>
      <c r="P219" s="214">
        <v>0</v>
      </c>
      <c r="Q219" s="215">
        <v>0</v>
      </c>
      <c r="R219" s="215">
        <v>37.310000000000016</v>
      </c>
      <c r="S219" s="216">
        <v>0</v>
      </c>
      <c r="T219" s="214">
        <v>0</v>
      </c>
      <c r="U219" s="214">
        <v>0</v>
      </c>
      <c r="V219" s="214">
        <v>0</v>
      </c>
      <c r="W219" s="214">
        <v>0</v>
      </c>
      <c r="X219" s="214">
        <v>0</v>
      </c>
      <c r="Y219" s="214">
        <v>661.49999999999829</v>
      </c>
      <c r="Z219" s="214">
        <v>5.0599999999999996</v>
      </c>
      <c r="AA219" s="214">
        <v>0</v>
      </c>
      <c r="AB219" s="214">
        <v>98.62000000000009</v>
      </c>
      <c r="AC219" s="214">
        <v>552.11999999999819</v>
      </c>
      <c r="AD219" s="214">
        <v>5.7</v>
      </c>
      <c r="AE219" s="214">
        <v>0</v>
      </c>
      <c r="AF219" s="214">
        <v>0</v>
      </c>
      <c r="AG219" s="214">
        <v>0</v>
      </c>
      <c r="AH219" s="214">
        <v>0</v>
      </c>
      <c r="AI219" s="214">
        <v>0</v>
      </c>
      <c r="AJ219" s="214">
        <v>0</v>
      </c>
      <c r="AK219" s="214">
        <v>0</v>
      </c>
      <c r="AL219" s="214">
        <v>0</v>
      </c>
      <c r="AM219" s="214">
        <v>2.9099999999999993</v>
      </c>
      <c r="AN219" s="217">
        <v>0</v>
      </c>
    </row>
    <row r="220" spans="1:40" ht="15" customHeight="1" x14ac:dyDescent="0.15">
      <c r="A220" s="46" t="s">
        <v>191</v>
      </c>
      <c r="B220" s="210">
        <f t="shared" si="48"/>
        <v>42.669999999999995</v>
      </c>
      <c r="C220" s="210">
        <v>42.669999999999995</v>
      </c>
      <c r="D220" s="210">
        <v>0</v>
      </c>
      <c r="E220" s="210">
        <v>0</v>
      </c>
      <c r="F220" s="210">
        <v>0</v>
      </c>
      <c r="G220" s="210">
        <v>0</v>
      </c>
      <c r="H220" s="210">
        <v>0</v>
      </c>
      <c r="I220" s="210">
        <v>0</v>
      </c>
      <c r="J220" s="210">
        <v>0</v>
      </c>
      <c r="K220" s="210">
        <v>0</v>
      </c>
      <c r="L220" s="210">
        <v>0</v>
      </c>
      <c r="M220" s="210">
        <v>0</v>
      </c>
      <c r="N220" s="210">
        <v>0</v>
      </c>
      <c r="O220" s="210">
        <v>42.669999999999995</v>
      </c>
      <c r="P220" s="210">
        <v>0</v>
      </c>
      <c r="Q220" s="211">
        <v>0</v>
      </c>
      <c r="R220" s="211">
        <v>0</v>
      </c>
      <c r="S220" s="212">
        <v>0</v>
      </c>
      <c r="T220" s="210">
        <v>0</v>
      </c>
      <c r="U220" s="210">
        <v>0</v>
      </c>
      <c r="V220" s="210">
        <v>0</v>
      </c>
      <c r="W220" s="210">
        <v>0</v>
      </c>
      <c r="X220" s="210">
        <v>0</v>
      </c>
      <c r="Y220" s="210">
        <v>0</v>
      </c>
      <c r="Z220" s="210">
        <v>0</v>
      </c>
      <c r="AA220" s="210">
        <v>0</v>
      </c>
      <c r="AB220" s="210">
        <v>0</v>
      </c>
      <c r="AC220" s="210">
        <v>0</v>
      </c>
      <c r="AD220" s="210">
        <v>0</v>
      </c>
      <c r="AE220" s="210">
        <v>0</v>
      </c>
      <c r="AF220" s="210">
        <v>0</v>
      </c>
      <c r="AG220" s="210">
        <v>0</v>
      </c>
      <c r="AH220" s="210">
        <v>0</v>
      </c>
      <c r="AI220" s="210">
        <v>0</v>
      </c>
      <c r="AJ220" s="210">
        <v>0</v>
      </c>
      <c r="AK220" s="210">
        <v>0</v>
      </c>
      <c r="AL220" s="210">
        <v>0</v>
      </c>
      <c r="AM220" s="210">
        <v>0</v>
      </c>
      <c r="AN220" s="213">
        <v>0</v>
      </c>
    </row>
    <row r="221" spans="1:40" ht="15" customHeight="1" x14ac:dyDescent="0.15">
      <c r="A221" s="272"/>
      <c r="B221" s="214">
        <f t="shared" si="48"/>
        <v>58.760000000000005</v>
      </c>
      <c r="C221" s="214">
        <v>58.7</v>
      </c>
      <c r="D221" s="214">
        <v>0</v>
      </c>
      <c r="E221" s="214">
        <v>0</v>
      </c>
      <c r="F221" s="214">
        <v>0</v>
      </c>
      <c r="G221" s="214">
        <v>0</v>
      </c>
      <c r="H221" s="214">
        <v>58.7</v>
      </c>
      <c r="I221" s="214">
        <v>0</v>
      </c>
      <c r="J221" s="214">
        <v>0</v>
      </c>
      <c r="K221" s="214">
        <v>0</v>
      </c>
      <c r="L221" s="214">
        <v>0</v>
      </c>
      <c r="M221" s="214">
        <v>0</v>
      </c>
      <c r="N221" s="214">
        <v>0</v>
      </c>
      <c r="O221" s="214">
        <v>0</v>
      </c>
      <c r="P221" s="214">
        <v>0</v>
      </c>
      <c r="Q221" s="215">
        <v>0</v>
      </c>
      <c r="R221" s="215">
        <v>0</v>
      </c>
      <c r="S221" s="216">
        <v>0</v>
      </c>
      <c r="T221" s="214">
        <v>0</v>
      </c>
      <c r="U221" s="214">
        <v>0</v>
      </c>
      <c r="V221" s="214">
        <v>0</v>
      </c>
      <c r="W221" s="214">
        <v>0</v>
      </c>
      <c r="X221" s="214">
        <v>0</v>
      </c>
      <c r="Y221" s="214">
        <v>0</v>
      </c>
      <c r="Z221" s="214">
        <v>0</v>
      </c>
      <c r="AA221" s="214">
        <v>0</v>
      </c>
      <c r="AB221" s="214">
        <v>0</v>
      </c>
      <c r="AC221" s="214">
        <v>0</v>
      </c>
      <c r="AD221" s="214">
        <v>0</v>
      </c>
      <c r="AE221" s="214">
        <v>0</v>
      </c>
      <c r="AF221" s="214">
        <v>0</v>
      </c>
      <c r="AG221" s="214">
        <v>0</v>
      </c>
      <c r="AH221" s="214">
        <v>0</v>
      </c>
      <c r="AI221" s="214">
        <v>0</v>
      </c>
      <c r="AJ221" s="214">
        <v>0</v>
      </c>
      <c r="AK221" s="214">
        <v>0</v>
      </c>
      <c r="AL221" s="214">
        <v>0</v>
      </c>
      <c r="AM221" s="214">
        <v>0</v>
      </c>
      <c r="AN221" s="217">
        <v>0.06</v>
      </c>
    </row>
    <row r="222" spans="1:40" ht="15" customHeight="1" x14ac:dyDescent="0.15">
      <c r="A222" s="46" t="s">
        <v>485</v>
      </c>
      <c r="B222" s="210">
        <f t="shared" si="48"/>
        <v>291.03000000000031</v>
      </c>
      <c r="C222" s="210">
        <v>0</v>
      </c>
      <c r="D222" s="210">
        <v>0</v>
      </c>
      <c r="E222" s="210">
        <v>0</v>
      </c>
      <c r="F222" s="210">
        <v>0</v>
      </c>
      <c r="G222" s="210">
        <v>0</v>
      </c>
      <c r="H222" s="210">
        <v>0</v>
      </c>
      <c r="I222" s="210">
        <v>0</v>
      </c>
      <c r="J222" s="210">
        <v>0</v>
      </c>
      <c r="K222" s="210">
        <v>0</v>
      </c>
      <c r="L222" s="210">
        <v>0</v>
      </c>
      <c r="M222" s="210">
        <v>0</v>
      </c>
      <c r="N222" s="210">
        <v>0</v>
      </c>
      <c r="O222" s="210">
        <v>0</v>
      </c>
      <c r="P222" s="210">
        <v>0</v>
      </c>
      <c r="Q222" s="211">
        <v>0</v>
      </c>
      <c r="R222" s="211">
        <v>3.57</v>
      </c>
      <c r="S222" s="212">
        <v>0</v>
      </c>
      <c r="T222" s="210">
        <v>0</v>
      </c>
      <c r="U222" s="210">
        <v>0</v>
      </c>
      <c r="V222" s="210">
        <v>0</v>
      </c>
      <c r="W222" s="210">
        <v>0</v>
      </c>
      <c r="X222" s="210">
        <v>0</v>
      </c>
      <c r="Y222" s="210">
        <v>0.08</v>
      </c>
      <c r="Z222" s="210">
        <v>0</v>
      </c>
      <c r="AA222" s="210">
        <v>0</v>
      </c>
      <c r="AB222" s="210">
        <v>0</v>
      </c>
      <c r="AC222" s="210">
        <v>0.02</v>
      </c>
      <c r="AD222" s="210">
        <v>0.06</v>
      </c>
      <c r="AE222" s="210">
        <v>286.78000000000031</v>
      </c>
      <c r="AF222" s="210">
        <v>0</v>
      </c>
      <c r="AG222" s="210">
        <v>183.91000000000014</v>
      </c>
      <c r="AH222" s="210">
        <v>102.87000000000015</v>
      </c>
      <c r="AI222" s="210">
        <v>0</v>
      </c>
      <c r="AJ222" s="210">
        <v>0</v>
      </c>
      <c r="AK222" s="210">
        <v>0</v>
      </c>
      <c r="AL222" s="210">
        <v>0</v>
      </c>
      <c r="AM222" s="210">
        <v>0.60000000000000009</v>
      </c>
      <c r="AN222" s="213">
        <v>0</v>
      </c>
    </row>
    <row r="223" spans="1:40" ht="15" customHeight="1" thickBot="1" x14ac:dyDescent="0.2">
      <c r="A223" s="271"/>
      <c r="B223" s="218">
        <f t="shared" si="48"/>
        <v>815.07999999999413</v>
      </c>
      <c r="C223" s="218">
        <v>631.95999999999412</v>
      </c>
      <c r="D223" s="218">
        <v>0</v>
      </c>
      <c r="E223" s="218">
        <v>617.49999999999409</v>
      </c>
      <c r="F223" s="218">
        <v>1.3200000000000003</v>
      </c>
      <c r="G223" s="218">
        <v>0</v>
      </c>
      <c r="H223" s="218">
        <v>0.39</v>
      </c>
      <c r="I223" s="218">
        <v>0</v>
      </c>
      <c r="J223" s="218">
        <v>12.749999999999998</v>
      </c>
      <c r="K223" s="218">
        <v>0</v>
      </c>
      <c r="L223" s="218">
        <v>0</v>
      </c>
      <c r="M223" s="218">
        <v>0</v>
      </c>
      <c r="N223" s="218">
        <v>0</v>
      </c>
      <c r="O223" s="218">
        <v>0</v>
      </c>
      <c r="P223" s="218">
        <v>0</v>
      </c>
      <c r="Q223" s="219">
        <v>0</v>
      </c>
      <c r="R223" s="219">
        <v>20.560000000000006</v>
      </c>
      <c r="S223" s="220">
        <v>0</v>
      </c>
      <c r="T223" s="218">
        <v>0</v>
      </c>
      <c r="U223" s="218">
        <v>0</v>
      </c>
      <c r="V223" s="218">
        <v>0</v>
      </c>
      <c r="W223" s="218">
        <v>0</v>
      </c>
      <c r="X223" s="218">
        <v>0</v>
      </c>
      <c r="Y223" s="218">
        <v>121.53000000000002</v>
      </c>
      <c r="Z223" s="218">
        <v>0</v>
      </c>
      <c r="AA223" s="218">
        <v>0</v>
      </c>
      <c r="AB223" s="218">
        <v>47.01</v>
      </c>
      <c r="AC223" s="218">
        <v>47.959999999999994</v>
      </c>
      <c r="AD223" s="218">
        <v>26.560000000000013</v>
      </c>
      <c r="AE223" s="218">
        <v>30.479999999999997</v>
      </c>
      <c r="AF223" s="218">
        <v>0</v>
      </c>
      <c r="AG223" s="218">
        <v>20.350000000000001</v>
      </c>
      <c r="AH223" s="218">
        <v>4.2499999999999991</v>
      </c>
      <c r="AI223" s="218">
        <v>5.8799999999999946</v>
      </c>
      <c r="AJ223" s="218">
        <v>0</v>
      </c>
      <c r="AK223" s="218">
        <v>0</v>
      </c>
      <c r="AL223" s="218">
        <v>0.12</v>
      </c>
      <c r="AM223" s="218">
        <v>10.429999999999998</v>
      </c>
      <c r="AN223" s="221">
        <v>0</v>
      </c>
    </row>
    <row r="224" spans="1:40" ht="15" customHeight="1" x14ac:dyDescent="0.15">
      <c r="A224" s="25" t="s">
        <v>113</v>
      </c>
      <c r="B224" s="93"/>
      <c r="C224" s="93"/>
      <c r="D224" s="93"/>
      <c r="E224" s="93"/>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row>
    <row r="225" spans="1:40" ht="15" customHeight="1" x14ac:dyDescent="0.15">
      <c r="A225" s="25" t="s">
        <v>471</v>
      </c>
      <c r="B225" s="93"/>
      <c r="C225" s="93"/>
      <c r="D225" s="93"/>
      <c r="E225" s="93"/>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row>
  </sheetData>
  <mergeCells count="301">
    <mergeCell ref="AL197:AL209"/>
    <mergeCell ref="AM197:AM209"/>
    <mergeCell ref="AN197:AN209"/>
    <mergeCell ref="S198:X198"/>
    <mergeCell ref="Y198:AD198"/>
    <mergeCell ref="AE198:AI198"/>
    <mergeCell ref="U199:U209"/>
    <mergeCell ref="V199:V209"/>
    <mergeCell ref="W199:W209"/>
    <mergeCell ref="X199:X209"/>
    <mergeCell ref="S199:S209"/>
    <mergeCell ref="T199:T209"/>
    <mergeCell ref="AE199:AE209"/>
    <mergeCell ref="AF199:AF209"/>
    <mergeCell ref="AG199:AG209"/>
    <mergeCell ref="AH199:AH209"/>
    <mergeCell ref="AI199:AI209"/>
    <mergeCell ref="Y199:Y209"/>
    <mergeCell ref="Z199:Z209"/>
    <mergeCell ref="AA199:AA209"/>
    <mergeCell ref="AB199:AB209"/>
    <mergeCell ref="AC199:AC209"/>
    <mergeCell ref="AD199:AD209"/>
    <mergeCell ref="A197:A209"/>
    <mergeCell ref="B197:B209"/>
    <mergeCell ref="C197:P198"/>
    <mergeCell ref="Q197:Q209"/>
    <mergeCell ref="R197:R209"/>
    <mergeCell ref="AK197:AK209"/>
    <mergeCell ref="C199:C209"/>
    <mergeCell ref="D199:D209"/>
    <mergeCell ref="E199:E209"/>
    <mergeCell ref="F199:F209"/>
    <mergeCell ref="M199:M209"/>
    <mergeCell ref="N199:N209"/>
    <mergeCell ref="O199:O209"/>
    <mergeCell ref="P199:P209"/>
    <mergeCell ref="G199:G209"/>
    <mergeCell ref="H199:H209"/>
    <mergeCell ref="I199:I209"/>
    <mergeCell ref="J199:J209"/>
    <mergeCell ref="K199:K209"/>
    <mergeCell ref="L199:L209"/>
    <mergeCell ref="M167:M177"/>
    <mergeCell ref="N167:N177"/>
    <mergeCell ref="O167:O177"/>
    <mergeCell ref="P167:P177"/>
    <mergeCell ref="S167:S177"/>
    <mergeCell ref="T167:T177"/>
    <mergeCell ref="G167:G177"/>
    <mergeCell ref="H167:H177"/>
    <mergeCell ref="I167:I177"/>
    <mergeCell ref="J167:J177"/>
    <mergeCell ref="K167:K177"/>
    <mergeCell ref="L167:L177"/>
    <mergeCell ref="AK165:AK177"/>
    <mergeCell ref="AL165:AL177"/>
    <mergeCell ref="AM165:AM177"/>
    <mergeCell ref="AN165:AN177"/>
    <mergeCell ref="S166:X166"/>
    <mergeCell ref="Y166:AD166"/>
    <mergeCell ref="AE166:AI166"/>
    <mergeCell ref="U167:U177"/>
    <mergeCell ref="V167:V177"/>
    <mergeCell ref="W167:W177"/>
    <mergeCell ref="AD167:AD177"/>
    <mergeCell ref="AE167:AE177"/>
    <mergeCell ref="AF167:AF177"/>
    <mergeCell ref="AG167:AG177"/>
    <mergeCell ref="AH167:AH177"/>
    <mergeCell ref="AI167:AI177"/>
    <mergeCell ref="X167:X177"/>
    <mergeCell ref="Y167:Y177"/>
    <mergeCell ref="Z167:Z177"/>
    <mergeCell ref="AA167:AA177"/>
    <mergeCell ref="AB167:AB177"/>
    <mergeCell ref="AC167:AC177"/>
    <mergeCell ref="F137:F147"/>
    <mergeCell ref="G137:G147"/>
    <mergeCell ref="H137:H147"/>
    <mergeCell ref="I137:I147"/>
    <mergeCell ref="J137:J147"/>
    <mergeCell ref="K137:K147"/>
    <mergeCell ref="AI137:AI147"/>
    <mergeCell ref="A165:A177"/>
    <mergeCell ref="B165:B177"/>
    <mergeCell ref="C165:P166"/>
    <mergeCell ref="Q165:Q177"/>
    <mergeCell ref="R165:R177"/>
    <mergeCell ref="C167:C177"/>
    <mergeCell ref="D167:D177"/>
    <mergeCell ref="E167:E177"/>
    <mergeCell ref="F167:F177"/>
    <mergeCell ref="AC137:AC147"/>
    <mergeCell ref="AD137:AD147"/>
    <mergeCell ref="AE137:AE147"/>
    <mergeCell ref="AF137:AF147"/>
    <mergeCell ref="AG137:AG147"/>
    <mergeCell ref="AH137:AH147"/>
    <mergeCell ref="W137:W147"/>
    <mergeCell ref="X137:X147"/>
    <mergeCell ref="K107:K117"/>
    <mergeCell ref="L107:L117"/>
    <mergeCell ref="AK135:AK147"/>
    <mergeCell ref="AL135:AL147"/>
    <mergeCell ref="AM135:AM147"/>
    <mergeCell ref="AN135:AN147"/>
    <mergeCell ref="S136:X136"/>
    <mergeCell ref="Y136:AD136"/>
    <mergeCell ref="AE136:AI136"/>
    <mergeCell ref="T137:T147"/>
    <mergeCell ref="U137:U147"/>
    <mergeCell ref="V137:V147"/>
    <mergeCell ref="N137:N147"/>
    <mergeCell ref="O137:O147"/>
    <mergeCell ref="P137:P147"/>
    <mergeCell ref="S137:S147"/>
    <mergeCell ref="Y137:Y147"/>
    <mergeCell ref="Z137:Z147"/>
    <mergeCell ref="AA137:AA147"/>
    <mergeCell ref="AB137:AB147"/>
    <mergeCell ref="L137:L147"/>
    <mergeCell ref="M137:M147"/>
    <mergeCell ref="AK105:AK117"/>
    <mergeCell ref="AL105:AL11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Y107:Y117"/>
    <mergeCell ref="Z107:Z117"/>
    <mergeCell ref="AM105:AM117"/>
    <mergeCell ref="AN105:AN117"/>
    <mergeCell ref="S106:X106"/>
    <mergeCell ref="Y106:AD106"/>
    <mergeCell ref="AE106:AI106"/>
    <mergeCell ref="S107:S117"/>
    <mergeCell ref="T107:T117"/>
    <mergeCell ref="U107:U117"/>
    <mergeCell ref="AA107:AA117"/>
    <mergeCell ref="A105:A117"/>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D69:D79"/>
    <mergeCell ref="E69:E79"/>
    <mergeCell ref="F69:F79"/>
    <mergeCell ref="G69:G79"/>
    <mergeCell ref="H69:H79"/>
    <mergeCell ref="I69:I79"/>
    <mergeCell ref="AG69:AG79"/>
    <mergeCell ref="AH69:AH79"/>
    <mergeCell ref="AI69:AI79"/>
    <mergeCell ref="AC69:AC79"/>
    <mergeCell ref="AD69:AD79"/>
    <mergeCell ref="AE69:AE79"/>
    <mergeCell ref="AF69:AF79"/>
    <mergeCell ref="I33:I43"/>
    <mergeCell ref="J33:J43"/>
    <mergeCell ref="AK67:AK79"/>
    <mergeCell ref="AL67:AL79"/>
    <mergeCell ref="AM67:AM79"/>
    <mergeCell ref="AN67:AN79"/>
    <mergeCell ref="S68:X68"/>
    <mergeCell ref="Y68:AD68"/>
    <mergeCell ref="AE68:AI68"/>
    <mergeCell ref="X69:X79"/>
    <mergeCell ref="Y69:Y79"/>
    <mergeCell ref="Z69:Z79"/>
    <mergeCell ref="L69:L79"/>
    <mergeCell ref="M69:M79"/>
    <mergeCell ref="N69:N79"/>
    <mergeCell ref="O69:O79"/>
    <mergeCell ref="AK31:AK43"/>
    <mergeCell ref="AL31:AL43"/>
    <mergeCell ref="AM31:AM43"/>
    <mergeCell ref="AN31:AN43"/>
    <mergeCell ref="S32:X32"/>
    <mergeCell ref="Y32:AD32"/>
    <mergeCell ref="AE32:AI32"/>
    <mergeCell ref="W33:W43"/>
    <mergeCell ref="F33:F43"/>
    <mergeCell ref="G33:G43"/>
    <mergeCell ref="H33:H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X33:X43"/>
    <mergeCell ref="Y33:Y43"/>
    <mergeCell ref="V33:V43"/>
    <mergeCell ref="A31:A43"/>
    <mergeCell ref="B31:B43"/>
    <mergeCell ref="C31:P32"/>
    <mergeCell ref="Q31:Q43"/>
    <mergeCell ref="R31:R43"/>
    <mergeCell ref="Y5:Y15"/>
    <mergeCell ref="G5:G15"/>
    <mergeCell ref="H5:H15"/>
    <mergeCell ref="K33:K43"/>
    <mergeCell ref="L33:L43"/>
    <mergeCell ref="M33:M43"/>
    <mergeCell ref="N33:N43"/>
    <mergeCell ref="C33:C43"/>
    <mergeCell ref="D33:D43"/>
    <mergeCell ref="E33:E43"/>
    <mergeCell ref="A3:A15"/>
    <mergeCell ref="B3:B15"/>
    <mergeCell ref="C3:P4"/>
    <mergeCell ref="C5:C15"/>
    <mergeCell ref="D5:D15"/>
    <mergeCell ref="E5:E15"/>
    <mergeCell ref="AA5:AA15"/>
    <mergeCell ref="AB5:AB15"/>
    <mergeCell ref="M5:M15"/>
    <mergeCell ref="N5:N15"/>
    <mergeCell ref="O5:O15"/>
    <mergeCell ref="P5:P15"/>
    <mergeCell ref="S5:S15"/>
    <mergeCell ref="T5:T15"/>
    <mergeCell ref="Q3:Q15"/>
    <mergeCell ref="R3:R15"/>
    <mergeCell ref="F5:F15"/>
    <mergeCell ref="I5:I15"/>
    <mergeCell ref="J5:J15"/>
    <mergeCell ref="K5:K15"/>
    <mergeCell ref="L5:L15"/>
    <mergeCell ref="AL3:AL15"/>
    <mergeCell ref="AM3:AM15"/>
    <mergeCell ref="AN3:AN15"/>
    <mergeCell ref="S4:X4"/>
    <mergeCell ref="Y4:AD4"/>
    <mergeCell ref="AE4:AI4"/>
    <mergeCell ref="U5:U15"/>
    <mergeCell ref="V5:V15"/>
    <mergeCell ref="W5:W15"/>
    <mergeCell ref="X5:X15"/>
    <mergeCell ref="AE5:AE15"/>
    <mergeCell ref="AF5:AF15"/>
    <mergeCell ref="AG5:AG15"/>
    <mergeCell ref="AH5:AH15"/>
    <mergeCell ref="AI5:AI15"/>
    <mergeCell ref="AC5:AC15"/>
    <mergeCell ref="AD5:AD15"/>
    <mergeCell ref="AK3:AK15"/>
    <mergeCell ref="Z5:Z15"/>
  </mergeCells>
  <phoneticPr fontId="3"/>
  <pageMargins left="0.98425196850393704" right="0.98425196850393704" top="0.98425196850393704" bottom="0.98425196850393704" header="0.51181102362204722" footer="0.51181102362204722"/>
  <pageSetup paperSize="9" scale="36"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ignoredErrors>
    <ignoredError sqref="C44 C50:C61 S48:S61 Y48:Y61 C80:C99 S82:S99 Y82:Y99 AE48:AE61 AE82:AE99 C46:C49 C16:C25 S20:S25 Y20:Y25 AE20:AE25" formulaRange="1"/>
    <ignoredError sqref="S47 Y46:Y47 AE46:AE47 S80:S81 Y81 AE80:AE81 AE44:AE45 Y44:Y45 S44:S45 S16:S17 AE16:AE17 Y16:Y17 AE18:AE19 Y18:Y19 S18:S19" formula="1" formulaRange="1"/>
    <ignoredError sqref="S46 Y80 T44:X45 Z44:AD45 Z16:AD17 T18:X19 Z18:AD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8" tint="0.79998168889431442"/>
  </sheetPr>
  <dimension ref="A1:I22"/>
  <sheetViews>
    <sheetView view="pageBreakPreview" zoomScaleNormal="100" workbookViewId="0">
      <selection activeCell="Q18" sqref="Q18"/>
    </sheetView>
  </sheetViews>
  <sheetFormatPr defaultRowHeight="13.5" x14ac:dyDescent="0.15"/>
  <cols>
    <col min="1" max="1" width="4.125" style="3" customWidth="1"/>
    <col min="2" max="7" width="9" style="3"/>
    <col min="8" max="8" width="7.5" style="3" customWidth="1"/>
    <col min="9" max="9" width="7.25" style="3" customWidth="1"/>
    <col min="10" max="10" width="7.625" style="3" customWidth="1"/>
    <col min="11" max="16384" width="9" style="3"/>
  </cols>
  <sheetData>
    <row r="1" spans="1:9" x14ac:dyDescent="0.15">
      <c r="A1" s="168"/>
      <c r="B1" s="168"/>
      <c r="C1" s="168"/>
      <c r="D1" s="168"/>
      <c r="E1" s="168"/>
      <c r="F1" s="168"/>
      <c r="G1" s="168"/>
      <c r="H1" s="168"/>
      <c r="I1" s="168"/>
    </row>
    <row r="2" spans="1:9" ht="18.75" x14ac:dyDescent="0.2">
      <c r="B2" s="330" t="s">
        <v>280</v>
      </c>
      <c r="C2" s="330"/>
      <c r="D2" s="330"/>
      <c r="E2" s="330"/>
      <c r="F2" s="330"/>
      <c r="G2" s="330"/>
      <c r="H2" s="330"/>
    </row>
    <row r="4" spans="1:9" x14ac:dyDescent="0.15">
      <c r="A4" s="3">
        <v>1</v>
      </c>
      <c r="B4" s="170" t="s">
        <v>452</v>
      </c>
    </row>
    <row r="5" spans="1:9" x14ac:dyDescent="0.15">
      <c r="B5" s="3" t="s">
        <v>453</v>
      </c>
    </row>
    <row r="7" spans="1:9" x14ac:dyDescent="0.15">
      <c r="A7" s="3">
        <v>2</v>
      </c>
      <c r="B7" s="170" t="s">
        <v>454</v>
      </c>
    </row>
    <row r="8" spans="1:9" x14ac:dyDescent="0.15">
      <c r="B8" s="3" t="s">
        <v>583</v>
      </c>
    </row>
    <row r="9" spans="1:9" x14ac:dyDescent="0.15">
      <c r="B9" s="170" t="s">
        <v>455</v>
      </c>
    </row>
    <row r="11" spans="1:9" x14ac:dyDescent="0.15">
      <c r="A11" s="3">
        <v>3</v>
      </c>
      <c r="B11" s="170" t="s">
        <v>456</v>
      </c>
    </row>
    <row r="12" spans="1:9" x14ac:dyDescent="0.15">
      <c r="B12" s="3" t="s">
        <v>457</v>
      </c>
    </row>
    <row r="14" spans="1:9" x14ac:dyDescent="0.15">
      <c r="A14" s="3">
        <v>4</v>
      </c>
      <c r="B14" s="170" t="s">
        <v>458</v>
      </c>
    </row>
    <row r="15" spans="1:9" x14ac:dyDescent="0.15">
      <c r="B15" s="3" t="s">
        <v>459</v>
      </c>
    </row>
    <row r="17" spans="1:2" x14ac:dyDescent="0.15">
      <c r="A17" s="3">
        <v>5</v>
      </c>
      <c r="B17" s="170" t="s">
        <v>460</v>
      </c>
    </row>
    <row r="19" spans="1:2" x14ac:dyDescent="0.15">
      <c r="A19" s="3">
        <v>6</v>
      </c>
      <c r="B19" s="170" t="s">
        <v>461</v>
      </c>
    </row>
    <row r="20" spans="1:2" x14ac:dyDescent="0.15">
      <c r="B20" s="171" t="s">
        <v>581</v>
      </c>
    </row>
    <row r="21" spans="1:2" x14ac:dyDescent="0.15">
      <c r="B21" s="171" t="s">
        <v>582</v>
      </c>
    </row>
    <row r="22" spans="1:2" x14ac:dyDescent="0.15">
      <c r="B22" s="48"/>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79998168889431442"/>
  </sheetPr>
  <dimension ref="B1:J29"/>
  <sheetViews>
    <sheetView view="pageBreakPreview" zoomScaleNormal="100" zoomScaleSheetLayoutView="100" workbookViewId="0">
      <selection activeCell="D5" sqref="D5:D6"/>
    </sheetView>
  </sheetViews>
  <sheetFormatPr defaultRowHeight="13.5" x14ac:dyDescent="0.15"/>
  <cols>
    <col min="1" max="1" width="1.375" style="49" customWidth="1"/>
    <col min="2" max="2" width="12.125" style="49" customWidth="1"/>
    <col min="3" max="4" width="9" style="49"/>
    <col min="5" max="5" width="46.25" style="49" customWidth="1"/>
    <col min="6" max="6" width="1.625" style="49" customWidth="1"/>
    <col min="7" max="7" width="2" style="49" hidden="1" customWidth="1"/>
    <col min="8" max="8" width="9" style="49" hidden="1" customWidth="1"/>
    <col min="9" max="9" width="7.5" style="49" hidden="1" customWidth="1"/>
    <col min="10" max="10" width="7.25" style="49" hidden="1" customWidth="1"/>
    <col min="11" max="11" width="7.625" style="49" customWidth="1"/>
    <col min="12" max="16384" width="9" style="49"/>
  </cols>
  <sheetData>
    <row r="1" spans="2:9" ht="18.75" x14ac:dyDescent="0.15">
      <c r="B1" s="179" t="s">
        <v>283</v>
      </c>
      <c r="C1" s="50"/>
      <c r="D1" s="50"/>
      <c r="E1" s="50"/>
      <c r="F1" s="50"/>
      <c r="G1" s="50"/>
      <c r="H1" s="50"/>
      <c r="I1" s="50"/>
    </row>
    <row r="2" spans="2:9" ht="18" customHeight="1" x14ac:dyDescent="0.15">
      <c r="B2" s="49" t="s">
        <v>284</v>
      </c>
    </row>
    <row r="3" spans="2:9" s="40" customFormat="1" ht="24" customHeight="1" x14ac:dyDescent="0.15">
      <c r="B3" s="172" t="s">
        <v>285</v>
      </c>
      <c r="C3" s="172" t="s">
        <v>286</v>
      </c>
      <c r="D3" s="172" t="s">
        <v>287</v>
      </c>
      <c r="E3" s="172" t="s">
        <v>289</v>
      </c>
    </row>
    <row r="4" spans="2:9" s="40" customFormat="1" ht="24" customHeight="1" x14ac:dyDescent="0.15">
      <c r="B4" s="172" t="s">
        <v>291</v>
      </c>
      <c r="C4" s="227" t="s">
        <v>486</v>
      </c>
      <c r="D4" s="227" t="s">
        <v>486</v>
      </c>
      <c r="E4" s="173" t="s">
        <v>448</v>
      </c>
    </row>
    <row r="5" spans="2:9" s="40" customFormat="1" ht="24" customHeight="1" x14ac:dyDescent="0.15">
      <c r="B5" s="340" t="s">
        <v>292</v>
      </c>
      <c r="C5" s="342" t="s">
        <v>573</v>
      </c>
      <c r="D5" s="342" t="s">
        <v>573</v>
      </c>
      <c r="E5" s="174" t="s">
        <v>413</v>
      </c>
    </row>
    <row r="6" spans="2:9" s="40" customFormat="1" ht="24" customHeight="1" x14ac:dyDescent="0.15">
      <c r="B6" s="341"/>
      <c r="C6" s="343"/>
      <c r="D6" s="343"/>
      <c r="E6" s="175" t="s">
        <v>431</v>
      </c>
    </row>
    <row r="7" spans="2:9" s="40" customFormat="1" ht="24" customHeight="1" x14ac:dyDescent="0.15">
      <c r="B7" s="172" t="s">
        <v>290</v>
      </c>
      <c r="C7" s="169" t="s">
        <v>450</v>
      </c>
      <c r="D7" s="169" t="s">
        <v>585</v>
      </c>
      <c r="E7" s="173" t="s">
        <v>334</v>
      </c>
    </row>
    <row r="8" spans="2:9" s="40" customFormat="1" ht="24" customHeight="1" x14ac:dyDescent="0.15">
      <c r="B8" s="344" t="s">
        <v>288</v>
      </c>
      <c r="C8" s="345" t="s">
        <v>451</v>
      </c>
      <c r="D8" s="345" t="s">
        <v>466</v>
      </c>
      <c r="E8" s="176" t="s">
        <v>414</v>
      </c>
    </row>
    <row r="9" spans="2:9" s="40" customFormat="1" ht="24" customHeight="1" x14ac:dyDescent="0.15">
      <c r="B9" s="344"/>
      <c r="C9" s="345"/>
      <c r="D9" s="345"/>
      <c r="E9" s="175" t="s">
        <v>412</v>
      </c>
    </row>
    <row r="10" spans="2:9" s="40" customFormat="1" ht="24" customHeight="1" x14ac:dyDescent="0.15">
      <c r="B10" s="344"/>
      <c r="C10" s="345"/>
      <c r="D10" s="169" t="s">
        <v>451</v>
      </c>
      <c r="E10" s="173" t="s">
        <v>411</v>
      </c>
    </row>
    <row r="11" spans="2:9" s="40" customFormat="1" ht="24" customHeight="1" x14ac:dyDescent="0.15">
      <c r="B11" s="49" t="s">
        <v>293</v>
      </c>
      <c r="C11" s="49"/>
      <c r="D11" s="49"/>
      <c r="E11" s="49"/>
    </row>
    <row r="12" spans="2:9" s="40" customFormat="1" ht="24" customHeight="1" x14ac:dyDescent="0.15">
      <c r="B12" s="172" t="s">
        <v>285</v>
      </c>
      <c r="C12" s="172" t="s">
        <v>286</v>
      </c>
      <c r="D12" s="172" t="s">
        <v>287</v>
      </c>
      <c r="E12" s="172" t="s">
        <v>289</v>
      </c>
    </row>
    <row r="13" spans="2:9" s="40" customFormat="1" ht="24" customHeight="1" x14ac:dyDescent="0.15">
      <c r="B13" s="177" t="s">
        <v>291</v>
      </c>
      <c r="C13" s="169" t="s">
        <v>486</v>
      </c>
      <c r="D13" s="227" t="s">
        <v>486</v>
      </c>
      <c r="E13" s="175" t="s">
        <v>448</v>
      </c>
    </row>
    <row r="14" spans="2:9" s="40" customFormat="1" ht="24" customHeight="1" x14ac:dyDescent="0.15">
      <c r="B14" s="339" t="s">
        <v>292</v>
      </c>
      <c r="C14" s="342" t="s">
        <v>573</v>
      </c>
      <c r="D14" s="342" t="s">
        <v>573</v>
      </c>
      <c r="E14" s="174" t="s">
        <v>449</v>
      </c>
    </row>
    <row r="15" spans="2:9" s="40" customFormat="1" ht="24" customHeight="1" x14ac:dyDescent="0.15">
      <c r="B15" s="341"/>
      <c r="C15" s="343"/>
      <c r="D15" s="343"/>
      <c r="E15" s="175" t="s">
        <v>415</v>
      </c>
    </row>
    <row r="16" spans="2:9" s="40" customFormat="1" ht="24" customHeight="1" x14ac:dyDescent="0.15">
      <c r="B16" s="172" t="s">
        <v>290</v>
      </c>
      <c r="C16" s="169" t="s">
        <v>450</v>
      </c>
      <c r="D16" s="169" t="s">
        <v>450</v>
      </c>
      <c r="E16" s="173" t="s">
        <v>334</v>
      </c>
    </row>
    <row r="17" spans="2:5" s="40" customFormat="1" ht="24" customHeight="1" x14ac:dyDescent="0.15">
      <c r="B17" s="340" t="s">
        <v>288</v>
      </c>
      <c r="C17" s="342" t="s">
        <v>451</v>
      </c>
      <c r="D17" s="335" t="s">
        <v>451</v>
      </c>
      <c r="E17" s="176" t="s">
        <v>332</v>
      </c>
    </row>
    <row r="18" spans="2:5" s="40" customFormat="1" ht="24" customHeight="1" x14ac:dyDescent="0.15">
      <c r="B18" s="341"/>
      <c r="C18" s="343"/>
      <c r="D18" s="337"/>
      <c r="E18" s="175" t="s">
        <v>333</v>
      </c>
    </row>
    <row r="19" spans="2:5" ht="24" customHeight="1" x14ac:dyDescent="0.15">
      <c r="B19" s="49" t="s">
        <v>296</v>
      </c>
    </row>
    <row r="20" spans="2:5" ht="24" customHeight="1" x14ac:dyDescent="0.15">
      <c r="B20" s="172" t="s">
        <v>285</v>
      </c>
      <c r="C20" s="331" t="s">
        <v>286</v>
      </c>
      <c r="D20" s="332"/>
      <c r="E20" s="178" t="s">
        <v>289</v>
      </c>
    </row>
    <row r="21" spans="2:5" ht="24" customHeight="1" x14ac:dyDescent="0.15">
      <c r="B21" s="339" t="s">
        <v>294</v>
      </c>
      <c r="C21" s="333" t="s">
        <v>295</v>
      </c>
      <c r="D21" s="334"/>
      <c r="E21" s="174" t="s">
        <v>432</v>
      </c>
    </row>
    <row r="22" spans="2:5" ht="24" customHeight="1" x14ac:dyDescent="0.15">
      <c r="B22" s="340"/>
      <c r="C22" s="335"/>
      <c r="D22" s="336"/>
      <c r="E22" s="176" t="s">
        <v>434</v>
      </c>
    </row>
    <row r="23" spans="2:5" ht="24" customHeight="1" x14ac:dyDescent="0.15">
      <c r="B23" s="341"/>
      <c r="C23" s="337"/>
      <c r="D23" s="338"/>
      <c r="E23" s="175" t="s">
        <v>433</v>
      </c>
    </row>
    <row r="24" spans="2:5" x14ac:dyDescent="0.15">
      <c r="B24" s="52"/>
      <c r="C24" s="53"/>
      <c r="D24" s="53"/>
      <c r="E24" s="54"/>
    </row>
    <row r="25" spans="2:5" x14ac:dyDescent="0.15">
      <c r="B25" s="52"/>
      <c r="C25" s="53"/>
      <c r="D25" s="53"/>
      <c r="E25" s="54"/>
    </row>
    <row r="26" spans="2:5" x14ac:dyDescent="0.15">
      <c r="B26" s="52"/>
      <c r="C26" s="53"/>
      <c r="D26" s="53"/>
      <c r="E26" s="54"/>
    </row>
    <row r="27" spans="2:5" x14ac:dyDescent="0.15">
      <c r="B27" s="52"/>
      <c r="C27" s="53"/>
      <c r="D27" s="53"/>
      <c r="E27" s="24"/>
    </row>
    <row r="28" spans="2:5" x14ac:dyDescent="0.15">
      <c r="B28" s="52"/>
      <c r="C28" s="53"/>
      <c r="D28" s="53"/>
      <c r="E28" s="54"/>
    </row>
    <row r="29" spans="2:5" x14ac:dyDescent="0.15">
      <c r="B29" s="52"/>
      <c r="C29" s="53"/>
      <c r="D29" s="53"/>
      <c r="E29" s="54"/>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79998168889431442"/>
  </sheetPr>
  <dimension ref="A1:F55"/>
  <sheetViews>
    <sheetView view="pageBreakPreview" zoomScaleNormal="100" workbookViewId="0">
      <selection activeCell="M16" sqref="M16"/>
    </sheetView>
  </sheetViews>
  <sheetFormatPr defaultRowHeight="14.25" x14ac:dyDescent="0.15"/>
  <cols>
    <col min="1" max="1" width="1.75" style="84" customWidth="1"/>
    <col min="2" max="2" width="1.875" style="84" customWidth="1"/>
    <col min="3" max="3" width="12.625" style="84" customWidth="1"/>
    <col min="4" max="4" width="12.5" style="84" customWidth="1"/>
    <col min="5" max="5" width="17.375" style="84" customWidth="1"/>
    <col min="6" max="6" width="27" style="84" customWidth="1"/>
    <col min="7" max="16384" width="9" style="84"/>
  </cols>
  <sheetData>
    <row r="1" spans="1:6" ht="17.25" x14ac:dyDescent="0.15">
      <c r="A1" s="87" t="s">
        <v>335</v>
      </c>
    </row>
    <row r="2" spans="1:6" ht="9.75" customHeight="1" x14ac:dyDescent="0.15"/>
    <row r="3" spans="1:6" ht="13.5" customHeight="1" x14ac:dyDescent="0.15">
      <c r="B3" s="86" t="s">
        <v>336</v>
      </c>
    </row>
    <row r="4" spans="1:6" ht="13.5" customHeight="1" x14ac:dyDescent="0.15">
      <c r="C4" s="51" t="s">
        <v>337</v>
      </c>
      <c r="D4" s="51" t="s">
        <v>338</v>
      </c>
      <c r="E4" s="51" t="s">
        <v>339</v>
      </c>
      <c r="F4" s="51" t="s">
        <v>340</v>
      </c>
    </row>
    <row r="5" spans="1:6" ht="13.5" customHeight="1" x14ac:dyDescent="0.15">
      <c r="C5" s="51" t="s">
        <v>344</v>
      </c>
      <c r="D5" s="345" t="s">
        <v>330</v>
      </c>
      <c r="E5" s="346">
        <v>38439</v>
      </c>
      <c r="F5" s="357"/>
    </row>
    <row r="6" spans="1:6" ht="13.5" customHeight="1" x14ac:dyDescent="0.15">
      <c r="C6" s="51" t="s">
        <v>345</v>
      </c>
      <c r="D6" s="345"/>
      <c r="E6" s="345"/>
      <c r="F6" s="358"/>
    </row>
    <row r="7" spans="1:6" ht="13.5" customHeight="1" x14ac:dyDescent="0.15">
      <c r="C7" s="51" t="s">
        <v>346</v>
      </c>
      <c r="D7" s="345"/>
      <c r="E7" s="345"/>
      <c r="F7" s="359"/>
    </row>
    <row r="8" spans="1:6" ht="13.5" customHeight="1" x14ac:dyDescent="0.15">
      <c r="C8" s="51" t="s">
        <v>341</v>
      </c>
      <c r="D8" s="352" t="s">
        <v>341</v>
      </c>
      <c r="E8" s="353">
        <v>38443</v>
      </c>
      <c r="F8" s="355" t="s">
        <v>343</v>
      </c>
    </row>
    <row r="9" spans="1:6" ht="13.5" customHeight="1" x14ac:dyDescent="0.15">
      <c r="C9" s="51" t="s">
        <v>342</v>
      </c>
      <c r="D9" s="343"/>
      <c r="E9" s="354"/>
      <c r="F9" s="356"/>
    </row>
    <row r="10" spans="1:6" ht="13.5" customHeight="1" x14ac:dyDescent="0.15"/>
    <row r="11" spans="1:6" ht="13.5" customHeight="1" x14ac:dyDescent="0.15">
      <c r="B11" s="86" t="s">
        <v>347</v>
      </c>
    </row>
    <row r="12" spans="1:6" ht="13.5" customHeight="1" x14ac:dyDescent="0.15">
      <c r="C12" s="51" t="s">
        <v>337</v>
      </c>
      <c r="D12" s="51" t="s">
        <v>338</v>
      </c>
      <c r="E12" s="51" t="s">
        <v>339</v>
      </c>
      <c r="F12" s="51" t="s">
        <v>340</v>
      </c>
    </row>
    <row r="13" spans="1:6" ht="13.5" customHeight="1" x14ac:dyDescent="0.15">
      <c r="C13" s="51" t="s">
        <v>348</v>
      </c>
      <c r="D13" s="345" t="s">
        <v>329</v>
      </c>
      <c r="E13" s="346">
        <v>38394</v>
      </c>
      <c r="F13" s="349"/>
    </row>
    <row r="14" spans="1:6" ht="13.5" customHeight="1" x14ac:dyDescent="0.15">
      <c r="C14" s="51" t="s">
        <v>349</v>
      </c>
      <c r="D14" s="345"/>
      <c r="E14" s="346"/>
      <c r="F14" s="350"/>
    </row>
    <row r="15" spans="1:6" ht="13.5" customHeight="1" x14ac:dyDescent="0.15">
      <c r="C15" s="51" t="s">
        <v>350</v>
      </c>
      <c r="D15" s="345"/>
      <c r="E15" s="346"/>
      <c r="F15" s="351"/>
    </row>
    <row r="16" spans="1:6" ht="13.5" customHeight="1" x14ac:dyDescent="0.15">
      <c r="C16" s="51" t="s">
        <v>351</v>
      </c>
      <c r="D16" s="352" t="s">
        <v>351</v>
      </c>
      <c r="E16" s="346">
        <v>38439</v>
      </c>
      <c r="F16" s="349"/>
    </row>
    <row r="17" spans="2:6" ht="13.5" customHeight="1" x14ac:dyDescent="0.15">
      <c r="C17" s="51" t="s">
        <v>352</v>
      </c>
      <c r="D17" s="342"/>
      <c r="E17" s="346"/>
      <c r="F17" s="350"/>
    </row>
    <row r="18" spans="2:6" ht="13.5" customHeight="1" x14ac:dyDescent="0.15">
      <c r="C18" s="51" t="s">
        <v>353</v>
      </c>
      <c r="D18" s="343"/>
      <c r="E18" s="346"/>
      <c r="F18" s="351"/>
    </row>
    <row r="19" spans="2:6" ht="13.5" customHeight="1" x14ac:dyDescent="0.15">
      <c r="C19" s="51" t="s">
        <v>354</v>
      </c>
      <c r="D19" s="345" t="s">
        <v>356</v>
      </c>
      <c r="E19" s="346">
        <v>38439</v>
      </c>
      <c r="F19" s="348"/>
    </row>
    <row r="20" spans="2:6" ht="13.5" customHeight="1" x14ac:dyDescent="0.15">
      <c r="C20" s="51" t="s">
        <v>355</v>
      </c>
      <c r="D20" s="345"/>
      <c r="E20" s="345"/>
      <c r="F20" s="348"/>
    </row>
    <row r="21" spans="2:6" ht="13.5" customHeight="1" x14ac:dyDescent="0.15">
      <c r="C21" s="51" t="s">
        <v>363</v>
      </c>
      <c r="D21" s="345" t="s">
        <v>363</v>
      </c>
      <c r="E21" s="346">
        <v>38442</v>
      </c>
      <c r="F21" s="348"/>
    </row>
    <row r="22" spans="2:6" ht="13.5" customHeight="1" x14ac:dyDescent="0.15">
      <c r="C22" s="51" t="s">
        <v>364</v>
      </c>
      <c r="D22" s="345"/>
      <c r="E22" s="345"/>
      <c r="F22" s="348"/>
    </row>
    <row r="23" spans="2:6" ht="13.5" customHeight="1" x14ac:dyDescent="0.15">
      <c r="C23" s="51" t="s">
        <v>416</v>
      </c>
      <c r="D23" s="345" t="s">
        <v>419</v>
      </c>
      <c r="E23" s="346">
        <v>38718</v>
      </c>
      <c r="F23" s="349"/>
    </row>
    <row r="24" spans="2:6" ht="13.5" customHeight="1" x14ac:dyDescent="0.15">
      <c r="C24" s="51" t="s">
        <v>417</v>
      </c>
      <c r="D24" s="345"/>
      <c r="E24" s="346"/>
      <c r="F24" s="350"/>
    </row>
    <row r="25" spans="2:6" ht="13.5" customHeight="1" x14ac:dyDescent="0.15">
      <c r="C25" s="51" t="s">
        <v>418</v>
      </c>
      <c r="D25" s="345"/>
      <c r="E25" s="346"/>
      <c r="F25" s="351"/>
    </row>
    <row r="26" spans="2:6" ht="13.5" customHeight="1" x14ac:dyDescent="0.15">
      <c r="C26" s="51" t="s">
        <v>420</v>
      </c>
      <c r="D26" s="345" t="s">
        <v>420</v>
      </c>
      <c r="E26" s="346">
        <v>38775</v>
      </c>
      <c r="F26" s="349"/>
    </row>
    <row r="27" spans="2:6" ht="13.5" customHeight="1" x14ac:dyDescent="0.15">
      <c r="C27" s="51" t="s">
        <v>421</v>
      </c>
      <c r="D27" s="345"/>
      <c r="E27" s="346"/>
      <c r="F27" s="350"/>
    </row>
    <row r="28" spans="2:6" ht="13.5" customHeight="1" x14ac:dyDescent="0.15">
      <c r="C28" s="51" t="s">
        <v>422</v>
      </c>
      <c r="D28" s="345"/>
      <c r="E28" s="346"/>
      <c r="F28" s="351"/>
    </row>
    <row r="29" spans="2:6" ht="13.5" customHeight="1" x14ac:dyDescent="0.15"/>
    <row r="30" spans="2:6" ht="13.5" customHeight="1" x14ac:dyDescent="0.15">
      <c r="B30" s="86" t="s">
        <v>357</v>
      </c>
    </row>
    <row r="31" spans="2:6" ht="13.5" customHeight="1" x14ac:dyDescent="0.15">
      <c r="C31" s="51" t="s">
        <v>337</v>
      </c>
      <c r="D31" s="51" t="s">
        <v>338</v>
      </c>
      <c r="E31" s="51" t="s">
        <v>339</v>
      </c>
      <c r="F31" s="51" t="s">
        <v>340</v>
      </c>
    </row>
    <row r="32" spans="2:6" ht="13.5" customHeight="1" x14ac:dyDescent="0.15">
      <c r="C32" s="51" t="s">
        <v>358</v>
      </c>
      <c r="D32" s="345" t="s">
        <v>358</v>
      </c>
      <c r="E32" s="346">
        <v>38425</v>
      </c>
      <c r="F32" s="347"/>
    </row>
    <row r="33" spans="2:6" ht="13.5" customHeight="1" x14ac:dyDescent="0.15">
      <c r="C33" s="51" t="s">
        <v>359</v>
      </c>
      <c r="D33" s="345"/>
      <c r="E33" s="346"/>
      <c r="F33" s="347"/>
    </row>
    <row r="34" spans="2:6" ht="13.5" customHeight="1" x14ac:dyDescent="0.15">
      <c r="C34" s="51" t="s">
        <v>360</v>
      </c>
      <c r="D34" s="345"/>
      <c r="E34" s="346"/>
      <c r="F34" s="347"/>
    </row>
    <row r="35" spans="2:6" ht="13.5" customHeight="1" x14ac:dyDescent="0.15">
      <c r="C35" s="51" t="s">
        <v>361</v>
      </c>
      <c r="D35" s="345"/>
      <c r="E35" s="346"/>
      <c r="F35" s="347"/>
    </row>
    <row r="36" spans="2:6" ht="13.5" customHeight="1" x14ac:dyDescent="0.15"/>
    <row r="37" spans="2:6" ht="13.5" customHeight="1" x14ac:dyDescent="0.15">
      <c r="B37" s="86" t="s">
        <v>362</v>
      </c>
    </row>
    <row r="38" spans="2:6" ht="13.5" customHeight="1" x14ac:dyDescent="0.15">
      <c r="C38" s="51" t="s">
        <v>337</v>
      </c>
      <c r="D38" s="51" t="s">
        <v>338</v>
      </c>
      <c r="E38" s="51" t="s">
        <v>339</v>
      </c>
      <c r="F38" s="51" t="s">
        <v>340</v>
      </c>
    </row>
    <row r="39" spans="2:6" ht="13.5" customHeight="1" x14ac:dyDescent="0.15">
      <c r="C39" s="51" t="s">
        <v>369</v>
      </c>
      <c r="D39" s="345" t="s">
        <v>369</v>
      </c>
      <c r="E39" s="346">
        <v>38169</v>
      </c>
      <c r="F39" s="347"/>
    </row>
    <row r="40" spans="2:6" ht="13.5" customHeight="1" x14ac:dyDescent="0.15">
      <c r="C40" s="51" t="s">
        <v>370</v>
      </c>
      <c r="D40" s="345"/>
      <c r="E40" s="346"/>
      <c r="F40" s="347"/>
    </row>
    <row r="41" spans="2:6" ht="13.5" customHeight="1" x14ac:dyDescent="0.15">
      <c r="C41" s="51" t="s">
        <v>367</v>
      </c>
      <c r="D41" s="345" t="s">
        <v>367</v>
      </c>
      <c r="E41" s="346">
        <v>38353</v>
      </c>
      <c r="F41" s="347"/>
    </row>
    <row r="42" spans="2:6" ht="13.5" customHeight="1" x14ac:dyDescent="0.15">
      <c r="C42" s="51" t="s">
        <v>368</v>
      </c>
      <c r="D42" s="345"/>
      <c r="E42" s="346"/>
      <c r="F42" s="347"/>
    </row>
    <row r="43" spans="2:6" ht="13.5" customHeight="1" x14ac:dyDescent="0.15">
      <c r="C43" s="51" t="s">
        <v>365</v>
      </c>
      <c r="D43" s="345" t="s">
        <v>365</v>
      </c>
      <c r="E43" s="346">
        <v>38442</v>
      </c>
      <c r="F43" s="347"/>
    </row>
    <row r="44" spans="2:6" ht="13.5" customHeight="1" x14ac:dyDescent="0.15">
      <c r="C44" s="51" t="s">
        <v>366</v>
      </c>
      <c r="D44" s="345"/>
      <c r="E44" s="346"/>
      <c r="F44" s="347"/>
    </row>
    <row r="45" spans="2:6" ht="13.5" customHeight="1" x14ac:dyDescent="0.15">
      <c r="C45" s="51" t="s">
        <v>371</v>
      </c>
      <c r="D45" s="345" t="s">
        <v>371</v>
      </c>
      <c r="E45" s="346">
        <v>38442</v>
      </c>
      <c r="F45" s="347"/>
    </row>
    <row r="46" spans="2:6" ht="13.5" customHeight="1" x14ac:dyDescent="0.15">
      <c r="C46" s="51" t="s">
        <v>372</v>
      </c>
      <c r="D46" s="345"/>
      <c r="E46" s="346"/>
      <c r="F46" s="347"/>
    </row>
    <row r="47" spans="2:6" ht="13.5" customHeight="1" x14ac:dyDescent="0.15">
      <c r="C47" s="51" t="s">
        <v>373</v>
      </c>
      <c r="D47" s="345" t="s">
        <v>373</v>
      </c>
      <c r="E47" s="346">
        <v>38442</v>
      </c>
      <c r="F47" s="347"/>
    </row>
    <row r="48" spans="2:6" ht="13.5" customHeight="1" x14ac:dyDescent="0.15">
      <c r="C48" s="51" t="s">
        <v>374</v>
      </c>
      <c r="D48" s="345"/>
      <c r="E48" s="346"/>
      <c r="F48" s="347"/>
    </row>
    <row r="49" spans="3:6" ht="13.5" customHeight="1" x14ac:dyDescent="0.15">
      <c r="C49" s="51" t="s">
        <v>423</v>
      </c>
      <c r="D49" s="345" t="s">
        <v>424</v>
      </c>
      <c r="E49" s="346">
        <v>38718</v>
      </c>
      <c r="F49" s="348"/>
    </row>
    <row r="50" spans="3:6" ht="13.5" customHeight="1" x14ac:dyDescent="0.15">
      <c r="C50" s="51" t="s">
        <v>424</v>
      </c>
      <c r="D50" s="345"/>
      <c r="E50" s="346"/>
      <c r="F50" s="348"/>
    </row>
    <row r="51" spans="3:6" ht="13.5" customHeight="1" x14ac:dyDescent="0.15">
      <c r="C51" s="51" t="s">
        <v>425</v>
      </c>
      <c r="D51" s="345"/>
      <c r="E51" s="346"/>
      <c r="F51" s="348"/>
    </row>
    <row r="52" spans="3:6" ht="13.5" customHeight="1" x14ac:dyDescent="0.15">
      <c r="C52" s="51" t="s">
        <v>426</v>
      </c>
      <c r="D52" s="345" t="s">
        <v>428</v>
      </c>
      <c r="E52" s="346">
        <v>38777</v>
      </c>
      <c r="F52" s="348"/>
    </row>
    <row r="53" spans="3:6" ht="13.5" customHeight="1" x14ac:dyDescent="0.15">
      <c r="C53" s="51" t="s">
        <v>427</v>
      </c>
      <c r="D53" s="345"/>
      <c r="E53" s="346"/>
      <c r="F53" s="348"/>
    </row>
    <row r="54" spans="3:6" ht="5.25" customHeight="1" x14ac:dyDescent="0.15"/>
    <row r="55" spans="3:6" x14ac:dyDescent="0.15">
      <c r="C55" s="85" t="s">
        <v>375</v>
      </c>
    </row>
  </sheetData>
  <mergeCells count="48">
    <mergeCell ref="F49:F51"/>
    <mergeCell ref="F52:F53"/>
    <mergeCell ref="D49:D51"/>
    <mergeCell ref="D52:D53"/>
    <mergeCell ref="E49:E51"/>
    <mergeCell ref="E52:E53"/>
    <mergeCell ref="D5:D7"/>
    <mergeCell ref="E5:E7"/>
    <mergeCell ref="F5:F7"/>
    <mergeCell ref="F13:F15"/>
    <mergeCell ref="D13:D15"/>
    <mergeCell ref="E13:E15"/>
    <mergeCell ref="F16:F18"/>
    <mergeCell ref="D8:D9"/>
    <mergeCell ref="E8:E9"/>
    <mergeCell ref="F8:F9"/>
    <mergeCell ref="D16:D18"/>
    <mergeCell ref="E16:E18"/>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0000"/>
  </sheetPr>
  <dimension ref="A2:AA269"/>
  <sheetViews>
    <sheetView view="pageBreakPreview" zoomScaleNormal="100" zoomScaleSheetLayoutView="100" workbookViewId="0">
      <selection activeCell="D42" sqref="D42"/>
    </sheetView>
  </sheetViews>
  <sheetFormatPr defaultRowHeight="13.5" x14ac:dyDescent="0.15"/>
  <cols>
    <col min="1" max="3" width="9" style="49"/>
    <col min="4" max="4" width="9.875" style="222" customWidth="1"/>
    <col min="5" max="6" width="9" style="49"/>
    <col min="7" max="7" width="9.125" style="49" bestFit="1" customWidth="1"/>
    <col min="8" max="8" width="7.5" style="49" customWidth="1"/>
    <col min="9" max="9" width="7.25" style="49" customWidth="1"/>
    <col min="10" max="10" width="2" style="49" customWidth="1"/>
    <col min="11" max="16384" width="9" style="49"/>
  </cols>
  <sheetData>
    <row r="2" spans="1:9" ht="18.75" x14ac:dyDescent="0.15">
      <c r="A2" s="55" t="s">
        <v>281</v>
      </c>
    </row>
    <row r="3" spans="1:9" ht="6" customHeight="1" x14ac:dyDescent="0.15">
      <c r="A3" s="56"/>
    </row>
    <row r="4" spans="1:9" ht="13.5" customHeight="1" x14ac:dyDescent="0.15">
      <c r="A4" s="362" t="s">
        <v>584</v>
      </c>
      <c r="B4" s="362"/>
      <c r="C4" s="362"/>
      <c r="D4" s="362"/>
      <c r="E4" s="362"/>
      <c r="F4" s="362"/>
      <c r="G4" s="362"/>
      <c r="H4" s="362"/>
      <c r="I4" s="362"/>
    </row>
    <row r="5" spans="1:9" ht="13.5" customHeight="1" x14ac:dyDescent="0.15">
      <c r="A5" s="362"/>
      <c r="B5" s="362"/>
      <c r="C5" s="362"/>
      <c r="D5" s="362"/>
      <c r="E5" s="362"/>
      <c r="F5" s="362"/>
      <c r="G5" s="362"/>
      <c r="H5" s="362"/>
      <c r="I5" s="362"/>
    </row>
    <row r="6" spans="1:9" ht="13.5" customHeight="1" x14ac:dyDescent="0.15">
      <c r="A6" s="362"/>
      <c r="B6" s="362"/>
      <c r="C6" s="362"/>
      <c r="D6" s="362"/>
      <c r="E6" s="362"/>
      <c r="F6" s="362"/>
      <c r="G6" s="362"/>
      <c r="H6" s="362"/>
      <c r="I6" s="362"/>
    </row>
    <row r="7" spans="1:9" ht="13.5" customHeight="1" x14ac:dyDescent="0.15">
      <c r="A7" s="362"/>
      <c r="B7" s="362"/>
      <c r="C7" s="362"/>
      <c r="D7" s="362"/>
      <c r="E7" s="362"/>
      <c r="F7" s="362"/>
      <c r="G7" s="362"/>
      <c r="H7" s="362"/>
      <c r="I7" s="362"/>
    </row>
    <row r="8" spans="1:9" ht="13.5" customHeight="1" x14ac:dyDescent="0.15">
      <c r="A8" s="362"/>
      <c r="B8" s="362"/>
      <c r="C8" s="362"/>
      <c r="D8" s="362"/>
      <c r="E8" s="362"/>
      <c r="F8" s="362"/>
      <c r="G8" s="362"/>
      <c r="H8" s="362"/>
      <c r="I8" s="362"/>
    </row>
    <row r="9" spans="1:9" ht="13.5" customHeight="1" x14ac:dyDescent="0.15">
      <c r="A9" s="362"/>
      <c r="B9" s="362"/>
      <c r="C9" s="362"/>
      <c r="D9" s="362"/>
      <c r="E9" s="362"/>
      <c r="F9" s="362"/>
      <c r="G9" s="362"/>
      <c r="H9" s="362"/>
      <c r="I9" s="362"/>
    </row>
    <row r="10" spans="1:9" ht="13.5" customHeight="1" x14ac:dyDescent="0.15">
      <c r="A10" s="362"/>
      <c r="B10" s="362"/>
      <c r="C10" s="362"/>
      <c r="D10" s="362"/>
      <c r="E10" s="362"/>
      <c r="F10" s="362"/>
      <c r="G10" s="362"/>
      <c r="H10" s="362"/>
      <c r="I10" s="362"/>
    </row>
    <row r="11" spans="1:9" ht="13.5" customHeight="1" x14ac:dyDescent="0.15">
      <c r="A11" s="362"/>
      <c r="B11" s="362"/>
      <c r="C11" s="362"/>
      <c r="D11" s="362"/>
      <c r="E11" s="362"/>
      <c r="F11" s="362"/>
      <c r="G11" s="362"/>
      <c r="H11" s="362"/>
      <c r="I11" s="362"/>
    </row>
    <row r="12" spans="1:9" ht="13.5" customHeight="1" x14ac:dyDescent="0.15">
      <c r="A12" s="362"/>
      <c r="B12" s="362"/>
      <c r="C12" s="362"/>
      <c r="D12" s="362"/>
      <c r="E12" s="362"/>
      <c r="F12" s="362"/>
      <c r="G12" s="362"/>
      <c r="H12" s="362"/>
      <c r="I12" s="362"/>
    </row>
    <row r="13" spans="1:9" ht="13.5" customHeight="1" x14ac:dyDescent="0.15">
      <c r="A13" s="362"/>
      <c r="B13" s="362"/>
      <c r="C13" s="362"/>
      <c r="D13" s="362"/>
      <c r="E13" s="362"/>
      <c r="F13" s="362"/>
      <c r="G13" s="362"/>
      <c r="H13" s="362"/>
      <c r="I13" s="362"/>
    </row>
    <row r="14" spans="1:9" ht="13.5" customHeight="1" x14ac:dyDescent="0.15">
      <c r="A14" s="362"/>
      <c r="B14" s="362"/>
      <c r="C14" s="362"/>
      <c r="D14" s="362"/>
      <c r="E14" s="362"/>
      <c r="F14" s="362"/>
      <c r="G14" s="362"/>
      <c r="H14" s="362"/>
      <c r="I14" s="362"/>
    </row>
    <row r="15" spans="1:9" ht="13.5" customHeight="1" x14ac:dyDescent="0.15">
      <c r="A15" s="362"/>
      <c r="B15" s="362"/>
      <c r="C15" s="362"/>
      <c r="D15" s="362"/>
      <c r="E15" s="362"/>
      <c r="F15" s="362"/>
      <c r="G15" s="362"/>
      <c r="H15" s="362"/>
      <c r="I15" s="362"/>
    </row>
    <row r="16" spans="1:9" ht="13.5" customHeight="1" x14ac:dyDescent="0.15">
      <c r="A16" s="362"/>
      <c r="B16" s="362"/>
      <c r="C16" s="362"/>
      <c r="D16" s="362"/>
      <c r="E16" s="362"/>
      <c r="F16" s="362"/>
      <c r="G16" s="362"/>
      <c r="H16" s="362"/>
      <c r="I16" s="362"/>
    </row>
    <row r="21" spans="1:1" ht="14.25" x14ac:dyDescent="0.15">
      <c r="A21" s="57" t="s">
        <v>299</v>
      </c>
    </row>
    <row r="25" spans="1:1" ht="15" customHeight="1" x14ac:dyDescent="0.15"/>
    <row r="26" spans="1:1" ht="15" customHeight="1" x14ac:dyDescent="0.15"/>
    <row r="27" spans="1:1" ht="15" customHeight="1" x14ac:dyDescent="0.15"/>
    <row r="40" spans="1:12" ht="14.25" thickBot="1" x14ac:dyDescent="0.2"/>
    <row r="41" spans="1:12" ht="14.25" thickBot="1" x14ac:dyDescent="0.2">
      <c r="B41" s="360" t="s">
        <v>52</v>
      </c>
      <c r="C41" s="361"/>
      <c r="D41" s="223" t="s">
        <v>313</v>
      </c>
      <c r="E41" s="360" t="s">
        <v>297</v>
      </c>
      <c r="F41" s="361"/>
      <c r="K41" s="209" t="s">
        <v>464</v>
      </c>
      <c r="L41" s="209"/>
    </row>
    <row r="42" spans="1:12" ht="14.25" thickBot="1" x14ac:dyDescent="0.2">
      <c r="B42" s="360" t="s">
        <v>53</v>
      </c>
      <c r="C42" s="361"/>
      <c r="D42" s="224">
        <f>'２．森林現況'!$C$7</f>
        <v>964595</v>
      </c>
      <c r="E42" s="274">
        <f>ROUND(D42/D$42*100,1)</f>
        <v>100</v>
      </c>
      <c r="F42" s="298"/>
      <c r="K42" s="209" t="s">
        <v>462</v>
      </c>
      <c r="L42" s="209" t="s">
        <v>463</v>
      </c>
    </row>
    <row r="43" spans="1:12" ht="14.25" thickBot="1" x14ac:dyDescent="0.2">
      <c r="B43" s="360" t="s">
        <v>54</v>
      </c>
      <c r="C43" s="361"/>
      <c r="D43" s="224">
        <f>SUM(D44:D46)</f>
        <v>634430.14000000106</v>
      </c>
      <c r="E43" s="274">
        <f>ROUND(D43/D$42*100,1)</f>
        <v>65.8</v>
      </c>
      <c r="F43" s="298">
        <f>ROUND(D43/D$43*100,1)</f>
        <v>100</v>
      </c>
      <c r="K43" s="207">
        <f>SUM(D45,D46)</f>
        <v>395962.74999999988</v>
      </c>
      <c r="L43" s="208">
        <f>F45+F46</f>
        <v>62.4</v>
      </c>
    </row>
    <row r="44" spans="1:12" ht="14.25" thickBot="1" x14ac:dyDescent="0.2">
      <c r="B44" s="60"/>
      <c r="C44" s="58" t="s">
        <v>55</v>
      </c>
      <c r="D44" s="224">
        <f>'１．森林資源総括表'!$C$8</f>
        <v>238467.39000000118</v>
      </c>
      <c r="E44" s="274">
        <f>ROUND(D44/D$42*100,1)</f>
        <v>24.7</v>
      </c>
      <c r="F44" s="298">
        <f>ROUND(D44/D$43*100,1)</f>
        <v>37.6</v>
      </c>
      <c r="K44" s="273"/>
      <c r="L44" s="273"/>
    </row>
    <row r="45" spans="1:12" ht="14.25" thickBot="1" x14ac:dyDescent="0.2">
      <c r="B45" s="61" t="s">
        <v>282</v>
      </c>
      <c r="C45" s="58" t="s">
        <v>56</v>
      </c>
      <c r="D45" s="224">
        <f>'１．森林資源総括表'!$C$10</f>
        <v>393926.5199999999</v>
      </c>
      <c r="E45" s="274">
        <f>ROUND(D45/D$42*100,1)</f>
        <v>40.799999999999997</v>
      </c>
      <c r="F45" s="298">
        <f>ROUND(D45/D$43*100,1)</f>
        <v>62.1</v>
      </c>
      <c r="K45" s="273"/>
      <c r="L45" s="273"/>
    </row>
    <row r="46" spans="1:12" ht="14.25" thickBot="1" x14ac:dyDescent="0.2">
      <c r="B46" s="62"/>
      <c r="C46" s="63" t="s">
        <v>57</v>
      </c>
      <c r="D46" s="225">
        <f>'１．森林資源総括表'!$C$12</f>
        <v>2036.2299999999998</v>
      </c>
      <c r="E46" s="299">
        <f>ROUND(D46/D$42*100,1)</f>
        <v>0.2</v>
      </c>
      <c r="F46" s="300">
        <f>ROUND(D46/D$43*100,1)</f>
        <v>0.3</v>
      </c>
      <c r="K46" s="273"/>
      <c r="L46" s="273"/>
    </row>
    <row r="47" spans="1:12" x14ac:dyDescent="0.15">
      <c r="B47" s="24"/>
      <c r="C47" s="69"/>
      <c r="D47" s="226"/>
      <c r="E47" s="64"/>
      <c r="F47" s="54"/>
    </row>
    <row r="48" spans="1:12" ht="14.25" x14ac:dyDescent="0.15">
      <c r="A48" s="57" t="s">
        <v>298</v>
      </c>
    </row>
    <row r="52" spans="9:9" ht="15" customHeight="1" x14ac:dyDescent="0.15">
      <c r="I52" s="54"/>
    </row>
    <row r="53" spans="9:9" ht="15" customHeight="1" x14ac:dyDescent="0.15">
      <c r="I53" s="64"/>
    </row>
    <row r="54" spans="9:9" ht="15" customHeight="1" x14ac:dyDescent="0.15">
      <c r="I54" s="54"/>
    </row>
    <row r="55" spans="9:9" x14ac:dyDescent="0.15">
      <c r="I55" s="54"/>
    </row>
    <row r="56" spans="9:9" x14ac:dyDescent="0.15">
      <c r="I56" s="54"/>
    </row>
    <row r="68" spans="1:11" ht="14.25" thickBot="1" x14ac:dyDescent="0.2"/>
    <row r="69" spans="1:11" ht="14.25" thickBot="1" x14ac:dyDescent="0.2">
      <c r="B69" s="360" t="s">
        <v>52</v>
      </c>
      <c r="C69" s="361"/>
      <c r="D69" s="223" t="s">
        <v>441</v>
      </c>
      <c r="E69" s="59" t="s">
        <v>297</v>
      </c>
      <c r="K69" s="209" t="s">
        <v>464</v>
      </c>
    </row>
    <row r="70" spans="1:11" ht="14.25" thickBot="1" x14ac:dyDescent="0.2">
      <c r="B70" s="360" t="s">
        <v>120</v>
      </c>
      <c r="C70" s="361"/>
      <c r="D70" s="224">
        <v>127949.12100000001</v>
      </c>
      <c r="E70" s="274">
        <f>ROUND(D70/D$70*100,1)</f>
        <v>100</v>
      </c>
      <c r="K70" s="209" t="s">
        <v>465</v>
      </c>
    </row>
    <row r="71" spans="1:11" ht="14.25" thickBot="1" x14ac:dyDescent="0.2">
      <c r="B71" s="60"/>
      <c r="C71" s="58" t="s">
        <v>55</v>
      </c>
      <c r="D71" s="224">
        <v>53614.75</v>
      </c>
      <c r="E71" s="274">
        <f>ROUND(D71/D$70*100,1)</f>
        <v>41.9</v>
      </c>
      <c r="K71" s="207">
        <f>D72+D73</f>
        <v>74334.371000000014</v>
      </c>
    </row>
    <row r="72" spans="1:11" ht="14.25" thickBot="1" x14ac:dyDescent="0.2">
      <c r="B72" s="61" t="s">
        <v>282</v>
      </c>
      <c r="C72" s="58" t="s">
        <v>56</v>
      </c>
      <c r="D72" s="224">
        <v>73973.08100000002</v>
      </c>
      <c r="E72" s="274">
        <f>ROUND(D72/D$70*100,1)</f>
        <v>57.8</v>
      </c>
      <c r="K72" s="273"/>
    </row>
    <row r="73" spans="1:11" ht="14.25" thickBot="1" x14ac:dyDescent="0.2">
      <c r="B73" s="62"/>
      <c r="C73" s="63" t="s">
        <v>57</v>
      </c>
      <c r="D73" s="225">
        <v>361.29</v>
      </c>
      <c r="E73" s="274">
        <f>ROUND(D73/D$70*100,1)</f>
        <v>0.3</v>
      </c>
    </row>
    <row r="74" spans="1:11" ht="14.25" x14ac:dyDescent="0.15">
      <c r="A74" s="57" t="s">
        <v>300</v>
      </c>
    </row>
    <row r="76" spans="1:11" ht="15" customHeight="1" x14ac:dyDescent="0.15"/>
    <row r="77" spans="1:11" ht="15" customHeight="1" x14ac:dyDescent="0.15"/>
    <row r="78" spans="1:11" ht="15" customHeight="1" x14ac:dyDescent="0.15">
      <c r="I78" s="54"/>
    </row>
    <row r="79" spans="1:11" ht="15" customHeight="1" x14ac:dyDescent="0.15">
      <c r="I79" s="64"/>
    </row>
    <row r="80" spans="1:11" ht="15" customHeight="1" x14ac:dyDescent="0.15">
      <c r="I80" s="54"/>
    </row>
    <row r="81" spans="9:9" x14ac:dyDescent="0.15">
      <c r="I81" s="54"/>
    </row>
    <row r="82" spans="9:9" x14ac:dyDescent="0.15">
      <c r="I82" s="54"/>
    </row>
    <row r="85" spans="9:9" ht="15" customHeight="1" x14ac:dyDescent="0.15"/>
    <row r="87" spans="9:9" ht="15" customHeight="1" x14ac:dyDescent="0.15"/>
    <row r="88" spans="9:9" ht="15" customHeight="1" x14ac:dyDescent="0.15"/>
    <row r="89" spans="9:9" ht="15" customHeight="1" x14ac:dyDescent="0.15"/>
    <row r="90" spans="9:9" ht="15" customHeight="1" x14ac:dyDescent="0.15"/>
    <row r="91" spans="9:9" ht="15" customHeight="1" x14ac:dyDescent="0.15"/>
    <row r="92" spans="9:9" ht="15" customHeight="1" x14ac:dyDescent="0.15"/>
    <row r="101" spans="2:27" ht="14.25" thickBot="1" x14ac:dyDescent="0.2"/>
    <row r="102" spans="2:27" ht="14.25" thickBot="1" x14ac:dyDescent="0.2">
      <c r="B102" s="360" t="s">
        <v>52</v>
      </c>
      <c r="C102" s="361"/>
      <c r="D102" s="223" t="s">
        <v>313</v>
      </c>
      <c r="E102" s="59" t="s">
        <v>297</v>
      </c>
    </row>
    <row r="103" spans="2:27" ht="14.25" thickBot="1" x14ac:dyDescent="0.2">
      <c r="B103" s="360" t="s">
        <v>120</v>
      </c>
      <c r="C103" s="361"/>
      <c r="D103" s="275">
        <f>D104+D111+D112+D113</f>
        <v>238467.39</v>
      </c>
      <c r="E103" s="274">
        <f t="shared" ref="E103:E113" si="0">ROUND(D103/D$103*100,1)</f>
        <v>100</v>
      </c>
    </row>
    <row r="104" spans="2:27" ht="14.25" thickBot="1" x14ac:dyDescent="0.2">
      <c r="B104" s="65"/>
      <c r="C104" s="59" t="s">
        <v>304</v>
      </c>
      <c r="D104" s="275">
        <f>SUM(D105:D110)</f>
        <v>144534.67000000001</v>
      </c>
      <c r="E104" s="274">
        <f t="shared" si="0"/>
        <v>60.6</v>
      </c>
      <c r="K104" s="273"/>
    </row>
    <row r="105" spans="2:27" ht="14.25" thickBot="1" x14ac:dyDescent="0.2">
      <c r="B105" s="61" t="s">
        <v>301</v>
      </c>
      <c r="C105" s="59" t="s">
        <v>305</v>
      </c>
      <c r="D105" s="275">
        <v>94891.38</v>
      </c>
      <c r="E105" s="274">
        <f t="shared" si="0"/>
        <v>39.799999999999997</v>
      </c>
      <c r="K105" s="273"/>
    </row>
    <row r="106" spans="2:27" ht="14.25" thickBot="1" x14ac:dyDescent="0.2">
      <c r="B106" s="60"/>
      <c r="C106" s="66" t="s">
        <v>306</v>
      </c>
      <c r="D106" s="275">
        <v>31083.95</v>
      </c>
      <c r="E106" s="274">
        <f t="shared" si="0"/>
        <v>13</v>
      </c>
      <c r="K106" s="273"/>
      <c r="AA106" s="209"/>
    </row>
    <row r="107" spans="2:27" ht="14.25" thickBot="1" x14ac:dyDescent="0.2">
      <c r="B107" s="67" t="s">
        <v>302</v>
      </c>
      <c r="C107" s="59" t="s">
        <v>307</v>
      </c>
      <c r="D107" s="275">
        <v>9062.67</v>
      </c>
      <c r="E107" s="274">
        <f t="shared" si="0"/>
        <v>3.8</v>
      </c>
      <c r="K107" s="273"/>
      <c r="AA107" s="209"/>
    </row>
    <row r="108" spans="2:27" ht="14.25" thickBot="1" x14ac:dyDescent="0.2">
      <c r="B108" s="67"/>
      <c r="C108" s="59" t="s">
        <v>308</v>
      </c>
      <c r="D108" s="275">
        <v>3272.26</v>
      </c>
      <c r="E108" s="274">
        <f t="shared" si="0"/>
        <v>1.4</v>
      </c>
      <c r="K108" s="273"/>
      <c r="AA108" s="209"/>
    </row>
    <row r="109" spans="2:27" ht="14.25" thickBot="1" x14ac:dyDescent="0.2">
      <c r="B109" s="67" t="s">
        <v>303</v>
      </c>
      <c r="C109" s="66" t="s">
        <v>309</v>
      </c>
      <c r="D109" s="275">
        <v>6119.22</v>
      </c>
      <c r="E109" s="274">
        <f t="shared" si="0"/>
        <v>2.6</v>
      </c>
      <c r="K109" s="273"/>
    </row>
    <row r="110" spans="2:27" ht="14.25" thickBot="1" x14ac:dyDescent="0.2">
      <c r="B110" s="62"/>
      <c r="C110" s="68" t="s">
        <v>310</v>
      </c>
      <c r="D110" s="275">
        <v>105.19</v>
      </c>
      <c r="E110" s="274">
        <f t="shared" si="0"/>
        <v>0</v>
      </c>
      <c r="K110" s="273"/>
    </row>
    <row r="111" spans="2:27" ht="14.25" thickBot="1" x14ac:dyDescent="0.2">
      <c r="B111" s="59" t="s">
        <v>311</v>
      </c>
      <c r="C111" s="59" t="s">
        <v>311</v>
      </c>
      <c r="D111" s="275">
        <v>86402.83</v>
      </c>
      <c r="E111" s="274">
        <f t="shared" si="0"/>
        <v>36.200000000000003</v>
      </c>
      <c r="K111" s="273"/>
    </row>
    <row r="112" spans="2:27" ht="14.25" thickBot="1" x14ac:dyDescent="0.2">
      <c r="B112" s="363" t="s">
        <v>317</v>
      </c>
      <c r="C112" s="59" t="s">
        <v>312</v>
      </c>
      <c r="D112" s="275">
        <f>'１．森林資源総括表'!J8</f>
        <v>7264.7199999999957</v>
      </c>
      <c r="E112" s="274">
        <f t="shared" si="0"/>
        <v>3</v>
      </c>
      <c r="K112" s="273"/>
    </row>
    <row r="113" spans="1:11" ht="15" customHeight="1" thickBot="1" x14ac:dyDescent="0.2">
      <c r="B113" s="364"/>
      <c r="C113" s="59" t="s">
        <v>272</v>
      </c>
      <c r="D113" s="276">
        <v>265.17</v>
      </c>
      <c r="E113" s="274">
        <f t="shared" si="0"/>
        <v>0.1</v>
      </c>
      <c r="K113" s="273"/>
    </row>
    <row r="126" spans="1:11" ht="14.25" x14ac:dyDescent="0.15">
      <c r="A126" s="57" t="s">
        <v>314</v>
      </c>
    </row>
    <row r="128" spans="1:11" ht="15" customHeight="1" x14ac:dyDescent="0.15"/>
    <row r="129" spans="9:9" ht="15" customHeight="1" x14ac:dyDescent="0.15"/>
    <row r="130" spans="9:9" ht="15" customHeight="1" x14ac:dyDescent="0.15">
      <c r="I130" s="54"/>
    </row>
    <row r="131" spans="9:9" ht="15" customHeight="1" x14ac:dyDescent="0.15">
      <c r="I131" s="64"/>
    </row>
    <row r="132" spans="9:9" ht="15" customHeight="1" x14ac:dyDescent="0.15">
      <c r="I132" s="54"/>
    </row>
    <row r="133" spans="9:9" x14ac:dyDescent="0.15">
      <c r="I133" s="54"/>
    </row>
    <row r="134" spans="9:9" x14ac:dyDescent="0.15">
      <c r="I134" s="54"/>
    </row>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11" ht="14.25" thickBot="1" x14ac:dyDescent="0.2"/>
    <row r="154" spans="2:11" ht="14.25" thickBot="1" x14ac:dyDescent="0.2">
      <c r="B154" s="360" t="s">
        <v>52</v>
      </c>
      <c r="C154" s="361"/>
      <c r="D154" s="223" t="s">
        <v>441</v>
      </c>
      <c r="E154" s="59" t="s">
        <v>297</v>
      </c>
    </row>
    <row r="155" spans="2:11" ht="14.25" thickBot="1" x14ac:dyDescent="0.2">
      <c r="B155" s="360" t="s">
        <v>120</v>
      </c>
      <c r="C155" s="361"/>
      <c r="D155" s="224">
        <v>53614.75</v>
      </c>
      <c r="E155" s="274">
        <f t="shared" ref="E155:E163" si="1">ROUND(D155/D$155*100,1)</f>
        <v>100</v>
      </c>
    </row>
    <row r="156" spans="2:11" ht="14.25" thickBot="1" x14ac:dyDescent="0.2">
      <c r="B156" s="65"/>
      <c r="C156" s="59" t="s">
        <v>304</v>
      </c>
      <c r="D156" s="224">
        <v>42293.049999999996</v>
      </c>
      <c r="E156" s="274">
        <f t="shared" si="1"/>
        <v>78.900000000000006</v>
      </c>
      <c r="K156" s="273"/>
    </row>
    <row r="157" spans="2:11" ht="14.25" thickBot="1" x14ac:dyDescent="0.2">
      <c r="B157" s="61" t="s">
        <v>301</v>
      </c>
      <c r="C157" s="59" t="s">
        <v>305</v>
      </c>
      <c r="D157" s="224">
        <v>31398.21</v>
      </c>
      <c r="E157" s="274">
        <f t="shared" si="1"/>
        <v>58.6</v>
      </c>
      <c r="K157" s="273"/>
    </row>
    <row r="158" spans="2:11" ht="14.25" thickBot="1" x14ac:dyDescent="0.2">
      <c r="B158" s="60"/>
      <c r="C158" s="66" t="s">
        <v>306</v>
      </c>
      <c r="D158" s="224">
        <v>7053.06</v>
      </c>
      <c r="E158" s="274">
        <f t="shared" si="1"/>
        <v>13.2</v>
      </c>
      <c r="K158" s="273"/>
    </row>
    <row r="159" spans="2:11" ht="15" thickBot="1" x14ac:dyDescent="0.2">
      <c r="B159" s="67" t="s">
        <v>302</v>
      </c>
      <c r="C159" s="59" t="s">
        <v>307</v>
      </c>
      <c r="D159" s="277">
        <v>2062.94</v>
      </c>
      <c r="E159" s="274">
        <f t="shared" si="1"/>
        <v>3.8</v>
      </c>
      <c r="K159" s="273"/>
    </row>
    <row r="160" spans="2:11" ht="14.25" thickBot="1" x14ac:dyDescent="0.2">
      <c r="B160" s="67"/>
      <c r="C160" s="59" t="s">
        <v>308</v>
      </c>
      <c r="D160" s="224">
        <v>258.99</v>
      </c>
      <c r="E160" s="274">
        <f t="shared" si="1"/>
        <v>0.5</v>
      </c>
      <c r="K160" s="273"/>
    </row>
    <row r="161" spans="2:11" ht="14.25" thickBot="1" x14ac:dyDescent="0.2">
      <c r="B161" s="67" t="s">
        <v>303</v>
      </c>
      <c r="C161" s="66" t="s">
        <v>309</v>
      </c>
      <c r="D161" s="224">
        <v>1507.29</v>
      </c>
      <c r="E161" s="274">
        <f t="shared" si="1"/>
        <v>2.8</v>
      </c>
      <c r="K161" s="273"/>
    </row>
    <row r="162" spans="2:11" ht="14.25" thickBot="1" x14ac:dyDescent="0.2">
      <c r="B162" s="62"/>
      <c r="C162" s="68" t="s">
        <v>310</v>
      </c>
      <c r="D162" s="224">
        <v>12.56</v>
      </c>
      <c r="E162" s="274">
        <f t="shared" si="1"/>
        <v>0</v>
      </c>
      <c r="K162" s="273"/>
    </row>
    <row r="163" spans="2:11" ht="14.25" thickBot="1" x14ac:dyDescent="0.2">
      <c r="B163" s="59" t="s">
        <v>311</v>
      </c>
      <c r="C163" s="59" t="s">
        <v>311</v>
      </c>
      <c r="D163" s="278">
        <v>11321.7</v>
      </c>
      <c r="E163" s="274">
        <f t="shared" si="1"/>
        <v>21.1</v>
      </c>
      <c r="K163" s="273"/>
    </row>
    <row r="178" spans="1:9" ht="14.25" x14ac:dyDescent="0.15">
      <c r="A178" s="57" t="s">
        <v>315</v>
      </c>
    </row>
    <row r="180" spans="1:9" ht="15" customHeight="1" x14ac:dyDescent="0.15"/>
    <row r="181" spans="1:9" ht="15" customHeight="1" x14ac:dyDescent="0.15"/>
    <row r="182" spans="1:9" ht="15" customHeight="1" x14ac:dyDescent="0.15">
      <c r="I182" s="54"/>
    </row>
    <row r="183" spans="1:9" ht="15" customHeight="1" x14ac:dyDescent="0.15">
      <c r="I183" s="64"/>
    </row>
    <row r="184" spans="1:9" ht="15" customHeight="1" x14ac:dyDescent="0.15">
      <c r="I184" s="54"/>
    </row>
    <row r="185" spans="1:9" x14ac:dyDescent="0.15">
      <c r="I185" s="54"/>
    </row>
    <row r="186" spans="1:9" x14ac:dyDescent="0.15">
      <c r="I186" s="54"/>
    </row>
    <row r="189" spans="1:9" ht="15" customHeight="1" x14ac:dyDescent="0.15"/>
    <row r="191" spans="1:9" ht="15" customHeight="1" x14ac:dyDescent="0.15"/>
    <row r="192" spans="1:9" ht="15" customHeight="1" x14ac:dyDescent="0.15"/>
    <row r="193" spans="2:11" ht="15" customHeight="1" x14ac:dyDescent="0.15"/>
    <row r="194" spans="2:11" ht="15" customHeight="1" x14ac:dyDescent="0.15"/>
    <row r="195" spans="2:11" ht="15" customHeight="1" x14ac:dyDescent="0.15"/>
    <row r="196" spans="2:11" ht="15" customHeight="1" x14ac:dyDescent="0.15"/>
    <row r="205" spans="2:11" ht="14.25" thickBot="1" x14ac:dyDescent="0.2"/>
    <row r="206" spans="2:11" ht="14.25" thickBot="1" x14ac:dyDescent="0.2">
      <c r="B206" s="360" t="s">
        <v>52</v>
      </c>
      <c r="C206" s="361"/>
      <c r="D206" s="223" t="s">
        <v>313</v>
      </c>
      <c r="E206" s="59" t="s">
        <v>297</v>
      </c>
    </row>
    <row r="207" spans="2:11" ht="14.25" thickBot="1" x14ac:dyDescent="0.2">
      <c r="B207" s="360" t="s">
        <v>120</v>
      </c>
      <c r="C207" s="361"/>
      <c r="D207" s="224">
        <v>393926.51999999996</v>
      </c>
      <c r="E207" s="274">
        <f t="shared" ref="E207:E216" si="2">ROUND(D207/D$207*100,1)</f>
        <v>100</v>
      </c>
    </row>
    <row r="208" spans="2:11" ht="14.25" thickBot="1" x14ac:dyDescent="0.2">
      <c r="B208" s="65"/>
      <c r="C208" s="59" t="s">
        <v>304</v>
      </c>
      <c r="D208" s="279">
        <v>188111.59</v>
      </c>
      <c r="E208" s="274">
        <f t="shared" si="2"/>
        <v>47.8</v>
      </c>
      <c r="K208" s="273"/>
    </row>
    <row r="209" spans="2:11" ht="14.25" thickBot="1" x14ac:dyDescent="0.2">
      <c r="B209" s="61" t="s">
        <v>301</v>
      </c>
      <c r="C209" s="59" t="s">
        <v>305</v>
      </c>
      <c r="D209" s="279">
        <v>99152.540000000008</v>
      </c>
      <c r="E209" s="274">
        <f t="shared" si="2"/>
        <v>25.2</v>
      </c>
      <c r="K209" s="273"/>
    </row>
    <row r="210" spans="2:11" ht="14.25" thickBot="1" x14ac:dyDescent="0.2">
      <c r="B210" s="60"/>
      <c r="C210" s="66" t="s">
        <v>306</v>
      </c>
      <c r="D210" s="278">
        <v>13394.720000000003</v>
      </c>
      <c r="E210" s="274">
        <f t="shared" si="2"/>
        <v>3.4</v>
      </c>
      <c r="K210" s="273"/>
    </row>
    <row r="211" spans="2:11" ht="14.25" thickBot="1" x14ac:dyDescent="0.2">
      <c r="B211" s="67" t="s">
        <v>302</v>
      </c>
      <c r="C211" s="59" t="s">
        <v>307</v>
      </c>
      <c r="D211" s="279">
        <v>5111.4400000000005</v>
      </c>
      <c r="E211" s="274">
        <f t="shared" si="2"/>
        <v>1.3</v>
      </c>
      <c r="K211" s="273"/>
    </row>
    <row r="212" spans="2:11" ht="14.25" thickBot="1" x14ac:dyDescent="0.2">
      <c r="B212" s="67"/>
      <c r="C212" s="59" t="s">
        <v>308</v>
      </c>
      <c r="D212" s="278">
        <v>49938.11</v>
      </c>
      <c r="E212" s="274">
        <f t="shared" si="2"/>
        <v>12.7</v>
      </c>
      <c r="K212" s="273"/>
    </row>
    <row r="213" spans="2:11" ht="14.25" thickBot="1" x14ac:dyDescent="0.2">
      <c r="B213" s="67" t="s">
        <v>303</v>
      </c>
      <c r="C213" s="66" t="s">
        <v>309</v>
      </c>
      <c r="D213" s="279">
        <v>14453.670000000002</v>
      </c>
      <c r="E213" s="274">
        <f t="shared" si="2"/>
        <v>3.7</v>
      </c>
      <c r="K213" s="273"/>
    </row>
    <row r="214" spans="2:11" ht="14.25" thickBot="1" x14ac:dyDescent="0.2">
      <c r="B214" s="62"/>
      <c r="C214" s="68" t="s">
        <v>310</v>
      </c>
      <c r="D214" s="278">
        <v>6061.11</v>
      </c>
      <c r="E214" s="274">
        <f t="shared" si="2"/>
        <v>1.5</v>
      </c>
      <c r="K214" s="273"/>
    </row>
    <row r="215" spans="2:11" ht="14.25" thickBot="1" x14ac:dyDescent="0.2">
      <c r="B215" s="70" t="s">
        <v>311</v>
      </c>
      <c r="C215" s="70" t="s">
        <v>311</v>
      </c>
      <c r="D215" s="278">
        <v>181544.00999999995</v>
      </c>
      <c r="E215" s="274">
        <f t="shared" si="2"/>
        <v>46.1</v>
      </c>
      <c r="K215" s="273"/>
    </row>
    <row r="216" spans="2:11" ht="14.25" thickBot="1" x14ac:dyDescent="0.2">
      <c r="B216" s="59" t="s">
        <v>316</v>
      </c>
      <c r="C216" s="59" t="s">
        <v>316</v>
      </c>
      <c r="D216" s="279">
        <v>24270.919999999958</v>
      </c>
      <c r="E216" s="274">
        <f t="shared" si="2"/>
        <v>6.2</v>
      </c>
      <c r="K216" s="273"/>
    </row>
    <row r="217" spans="2:11" x14ac:dyDescent="0.15">
      <c r="B217" s="24" t="s">
        <v>322</v>
      </c>
      <c r="C217" s="69"/>
      <c r="D217" s="226"/>
      <c r="E217" s="64"/>
    </row>
    <row r="218" spans="2:11" x14ac:dyDescent="0.15">
      <c r="B218" s="52"/>
    </row>
    <row r="230" spans="1:9" ht="14.25" x14ac:dyDescent="0.15">
      <c r="A230" s="57" t="s">
        <v>318</v>
      </c>
    </row>
    <row r="232" spans="1:9" ht="15" customHeight="1" x14ac:dyDescent="0.15"/>
    <row r="233" spans="1:9" ht="15" customHeight="1" x14ac:dyDescent="0.15"/>
    <row r="234" spans="1:9" ht="15" customHeight="1" x14ac:dyDescent="0.15">
      <c r="I234" s="54"/>
    </row>
    <row r="235" spans="1:9" ht="15" customHeight="1" x14ac:dyDescent="0.15">
      <c r="I235" s="64"/>
    </row>
    <row r="236" spans="1:9" ht="15" customHeight="1" x14ac:dyDescent="0.15">
      <c r="I236" s="54"/>
    </row>
    <row r="237" spans="1:9" x14ac:dyDescent="0.15">
      <c r="I237" s="54"/>
    </row>
    <row r="238" spans="1:9" x14ac:dyDescent="0.15">
      <c r="I238" s="54"/>
    </row>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11" ht="14.25" thickBot="1" x14ac:dyDescent="0.2"/>
    <row r="258" spans="2:11" ht="14.25" thickBot="1" x14ac:dyDescent="0.2">
      <c r="B258" s="360" t="s">
        <v>52</v>
      </c>
      <c r="C258" s="361"/>
      <c r="D258" s="223" t="s">
        <v>441</v>
      </c>
      <c r="E258" s="59" t="s">
        <v>297</v>
      </c>
    </row>
    <row r="259" spans="2:11" ht="14.25" thickBot="1" x14ac:dyDescent="0.2">
      <c r="B259" s="360" t="s">
        <v>120</v>
      </c>
      <c r="C259" s="361"/>
      <c r="D259" s="279">
        <v>73973.08100000002</v>
      </c>
      <c r="E259" s="274">
        <f t="shared" ref="E259:E268" si="3">ROUND(D259/D$259*100,1)</f>
        <v>100</v>
      </c>
    </row>
    <row r="260" spans="2:11" ht="14.25" thickBot="1" x14ac:dyDescent="0.2">
      <c r="B260" s="65"/>
      <c r="C260" s="59" t="s">
        <v>304</v>
      </c>
      <c r="D260" s="279">
        <v>39590.016000000003</v>
      </c>
      <c r="E260" s="274">
        <f t="shared" si="3"/>
        <v>53.5</v>
      </c>
      <c r="K260" s="273"/>
    </row>
    <row r="261" spans="2:11" ht="14.25" thickBot="1" x14ac:dyDescent="0.2">
      <c r="B261" s="61" t="s">
        <v>301</v>
      </c>
      <c r="C261" s="59" t="s">
        <v>305</v>
      </c>
      <c r="D261" s="279">
        <v>20392.14</v>
      </c>
      <c r="E261" s="274">
        <f t="shared" si="3"/>
        <v>27.6</v>
      </c>
      <c r="K261" s="273"/>
    </row>
    <row r="262" spans="2:11" ht="14.25" thickBot="1" x14ac:dyDescent="0.2">
      <c r="B262" s="60"/>
      <c r="C262" s="66" t="s">
        <v>306</v>
      </c>
      <c r="D262" s="278">
        <v>2321.5340000000001</v>
      </c>
      <c r="E262" s="274">
        <f t="shared" si="3"/>
        <v>3.1</v>
      </c>
      <c r="K262" s="273"/>
    </row>
    <row r="263" spans="2:11" ht="14.25" thickBot="1" x14ac:dyDescent="0.2">
      <c r="B263" s="67" t="s">
        <v>302</v>
      </c>
      <c r="C263" s="59" t="s">
        <v>307</v>
      </c>
      <c r="D263" s="279">
        <v>887.65099999999995</v>
      </c>
      <c r="E263" s="274">
        <f t="shared" si="3"/>
        <v>1.2</v>
      </c>
      <c r="K263" s="273"/>
    </row>
    <row r="264" spans="2:11" ht="14.25" thickBot="1" x14ac:dyDescent="0.2">
      <c r="B264" s="67"/>
      <c r="C264" s="59" t="s">
        <v>308</v>
      </c>
      <c r="D264" s="278">
        <v>13197.347</v>
      </c>
      <c r="E264" s="274">
        <f t="shared" si="3"/>
        <v>17.8</v>
      </c>
      <c r="K264" s="273"/>
    </row>
    <row r="265" spans="2:11" ht="14.25" thickBot="1" x14ac:dyDescent="0.2">
      <c r="B265" s="67" t="s">
        <v>303</v>
      </c>
      <c r="C265" s="66" t="s">
        <v>309</v>
      </c>
      <c r="D265" s="279">
        <v>2272.578</v>
      </c>
      <c r="E265" s="274">
        <f t="shared" si="3"/>
        <v>3.1</v>
      </c>
      <c r="K265" s="273"/>
    </row>
    <row r="266" spans="2:11" ht="14.25" thickBot="1" x14ac:dyDescent="0.2">
      <c r="B266" s="62"/>
      <c r="C266" s="68" t="s">
        <v>310</v>
      </c>
      <c r="D266" s="278">
        <v>518.76599999999996</v>
      </c>
      <c r="E266" s="274">
        <f t="shared" si="3"/>
        <v>0.7</v>
      </c>
      <c r="K266" s="273"/>
    </row>
    <row r="267" spans="2:11" ht="14.25" thickBot="1" x14ac:dyDescent="0.2">
      <c r="B267" s="70" t="s">
        <v>311</v>
      </c>
      <c r="C267" s="70" t="s">
        <v>311</v>
      </c>
      <c r="D267" s="278">
        <v>34376.374000000003</v>
      </c>
      <c r="E267" s="274">
        <f t="shared" si="3"/>
        <v>46.5</v>
      </c>
      <c r="K267" s="273"/>
    </row>
    <row r="268" spans="2:11" ht="14.25" thickBot="1" x14ac:dyDescent="0.2">
      <c r="B268" s="59" t="s">
        <v>316</v>
      </c>
      <c r="C268" s="59" t="s">
        <v>316</v>
      </c>
      <c r="D268" s="279">
        <v>6.6909999999999998</v>
      </c>
      <c r="E268" s="274">
        <f t="shared" si="3"/>
        <v>0</v>
      </c>
      <c r="K268" s="273"/>
    </row>
    <row r="269" spans="2:11" x14ac:dyDescent="0.15">
      <c r="B269" s="24" t="s">
        <v>322</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tabColor rgb="FFFF0000"/>
  </sheetPr>
  <dimension ref="A1:T34"/>
  <sheetViews>
    <sheetView view="pageBreakPreview" zoomScale="85" zoomScaleNormal="100" zoomScaleSheetLayoutView="85" workbookViewId="0">
      <selection activeCell="S9" sqref="S9"/>
    </sheetView>
  </sheetViews>
  <sheetFormatPr defaultColWidth="10.625" defaultRowHeight="14.25" x14ac:dyDescent="0.15"/>
  <cols>
    <col min="1" max="1" width="10.875" style="73" customWidth="1"/>
    <col min="2" max="2" width="7.375" style="73" customWidth="1"/>
    <col min="3" max="3" width="10.875" style="73" customWidth="1"/>
    <col min="4" max="11" width="9.625" style="73" customWidth="1"/>
    <col min="12" max="16384" width="10.625" style="73"/>
  </cols>
  <sheetData>
    <row r="1" spans="1:18" ht="17.25" x14ac:dyDescent="0.15">
      <c r="A1" s="33" t="s">
        <v>270</v>
      </c>
    </row>
    <row r="2" spans="1:18" ht="11.25" customHeight="1" thickBot="1" x14ac:dyDescent="0.2">
      <c r="A2" s="378" t="s">
        <v>28</v>
      </c>
      <c r="B2" s="378"/>
      <c r="C2" s="378"/>
      <c r="D2" s="378"/>
      <c r="E2" s="378"/>
      <c r="F2" s="378"/>
      <c r="G2" s="378"/>
      <c r="H2" s="378"/>
      <c r="I2" s="378"/>
      <c r="J2" s="378"/>
      <c r="K2" s="378"/>
      <c r="L2" s="378"/>
    </row>
    <row r="3" spans="1:18" ht="19.5" customHeight="1" x14ac:dyDescent="0.15">
      <c r="A3" s="5"/>
      <c r="B3" s="6"/>
      <c r="C3" s="7"/>
      <c r="D3" s="8" t="s">
        <v>240</v>
      </c>
      <c r="E3" s="9"/>
      <c r="F3" s="9"/>
      <c r="G3" s="9"/>
      <c r="H3" s="9"/>
      <c r="I3" s="9"/>
      <c r="J3" s="10"/>
      <c r="K3" s="10"/>
      <c r="L3" s="7"/>
      <c r="M3" s="11"/>
      <c r="R3" s="321"/>
    </row>
    <row r="4" spans="1:18" ht="19.5" customHeight="1" x14ac:dyDescent="0.15">
      <c r="A4" s="1" t="s">
        <v>241</v>
      </c>
      <c r="B4" s="2"/>
      <c r="C4" s="12" t="s">
        <v>2</v>
      </c>
      <c r="D4" s="13" t="s">
        <v>242</v>
      </c>
      <c r="E4" s="14"/>
      <c r="F4" s="14"/>
      <c r="G4" s="13" t="s">
        <v>243</v>
      </c>
      <c r="H4" s="14"/>
      <c r="I4" s="14"/>
      <c r="J4" s="12" t="s">
        <v>244</v>
      </c>
      <c r="K4" s="12" t="s">
        <v>245</v>
      </c>
      <c r="L4" s="12" t="s">
        <v>193</v>
      </c>
      <c r="M4" s="11"/>
    </row>
    <row r="5" spans="1:18" ht="19.5" customHeight="1" x14ac:dyDescent="0.15">
      <c r="A5" s="11"/>
      <c r="C5" s="15"/>
      <c r="D5" s="16" t="s">
        <v>2</v>
      </c>
      <c r="E5" s="16" t="s">
        <v>10</v>
      </c>
      <c r="F5" s="16" t="s">
        <v>11</v>
      </c>
      <c r="G5" s="16" t="s">
        <v>2</v>
      </c>
      <c r="H5" s="13" t="s">
        <v>10</v>
      </c>
      <c r="I5" s="13" t="s">
        <v>11</v>
      </c>
      <c r="J5" s="15"/>
      <c r="K5" s="15"/>
      <c r="L5" s="15"/>
      <c r="M5" s="11"/>
    </row>
    <row r="6" spans="1:18" ht="19.5" customHeight="1" x14ac:dyDescent="0.15">
      <c r="A6" s="17" t="s">
        <v>15</v>
      </c>
      <c r="B6" s="16" t="s">
        <v>13</v>
      </c>
      <c r="C6" s="233">
        <f>D6+G6+J6+K6+L6</f>
        <v>634430.14000000106</v>
      </c>
      <c r="D6" s="233">
        <f>E6+F6</f>
        <v>263458.67000000086</v>
      </c>
      <c r="E6" s="233">
        <f>SUM(E8,E10,E12)</f>
        <v>261182.61000000086</v>
      </c>
      <c r="F6" s="233">
        <f>SUM(F8,F10,F12)</f>
        <v>2276.06</v>
      </c>
      <c r="G6" s="233">
        <f>H6+I6</f>
        <v>338830.74000000028</v>
      </c>
      <c r="H6" s="233">
        <f t="shared" ref="H6:L7" si="0">SUM(H8,H10,H12)</f>
        <v>73125.279999999984</v>
      </c>
      <c r="I6" s="233">
        <f t="shared" si="0"/>
        <v>265705.46000000031</v>
      </c>
      <c r="J6" s="233">
        <f>SUM(J8,J10,J12)</f>
        <v>9201.0099999999966</v>
      </c>
      <c r="K6" s="233">
        <f t="shared" si="0"/>
        <v>22674.549999999956</v>
      </c>
      <c r="L6" s="233">
        <f t="shared" si="0"/>
        <v>265.16999999999996</v>
      </c>
      <c r="M6" s="11"/>
    </row>
    <row r="7" spans="1:18" ht="19.5" customHeight="1" x14ac:dyDescent="0.15">
      <c r="A7" s="18"/>
      <c r="B7" s="16" t="s">
        <v>14</v>
      </c>
      <c r="C7" s="233">
        <f t="shared" ref="C7:C13" si="1">D7+G7+J7+K7+L7</f>
        <v>127949.11199999976</v>
      </c>
      <c r="D7" s="233">
        <f t="shared" ref="D7:D13" si="2">E7+F7</f>
        <v>68178.029999999897</v>
      </c>
      <c r="E7" s="233">
        <f>SUM(E9,E11,E13)</f>
        <v>64675.326999999896</v>
      </c>
      <c r="F7" s="233">
        <f>SUM(F9,F11,F13)</f>
        <v>3502.703</v>
      </c>
      <c r="G7" s="233">
        <f t="shared" ref="G7:G13" si="3">H7+I7</f>
        <v>59764.390999999858</v>
      </c>
      <c r="H7" s="233">
        <f t="shared" si="0"/>
        <v>17552.534</v>
      </c>
      <c r="I7" s="233">
        <f t="shared" si="0"/>
        <v>42211.856999999858</v>
      </c>
      <c r="J7" s="233">
        <f t="shared" si="0"/>
        <v>3.6909999999999998</v>
      </c>
      <c r="K7" s="233">
        <f t="shared" si="0"/>
        <v>3</v>
      </c>
      <c r="L7" s="233">
        <f t="shared" si="0"/>
        <v>0</v>
      </c>
      <c r="M7" s="11"/>
    </row>
    <row r="8" spans="1:18" ht="19.5" customHeight="1" x14ac:dyDescent="0.15">
      <c r="A8" s="17" t="s">
        <v>38</v>
      </c>
      <c r="B8" s="16" t="s">
        <v>13</v>
      </c>
      <c r="C8" s="233">
        <f t="shared" si="1"/>
        <v>238467.39000000118</v>
      </c>
      <c r="D8" s="233">
        <f t="shared" si="2"/>
        <v>131136.78000000084</v>
      </c>
      <c r="E8" s="233">
        <f>'３．民有林森林資源表'!E7</f>
        <v>129338.84000000086</v>
      </c>
      <c r="F8" s="233">
        <f>'３．民有林森林資源表'!F7</f>
        <v>1797.94</v>
      </c>
      <c r="G8" s="233">
        <f t="shared" si="3"/>
        <v>99800.720000000321</v>
      </c>
      <c r="H8" s="233">
        <f>'３．民有林森林資源表'!N7</f>
        <v>15195.82999999998</v>
      </c>
      <c r="I8" s="233">
        <f>'３．民有林森林資源表'!O7</f>
        <v>84604.890000000334</v>
      </c>
      <c r="J8" s="233">
        <f>'３．民有林森林資源表'!Y7</f>
        <v>7264.7199999999957</v>
      </c>
      <c r="K8" s="237" t="s">
        <v>487</v>
      </c>
      <c r="L8" s="233">
        <f>'３．民有林森林資源表'!AB7</f>
        <v>265.16999999999996</v>
      </c>
      <c r="M8" s="11"/>
    </row>
    <row r="9" spans="1:18" ht="19.5" customHeight="1" x14ac:dyDescent="0.15">
      <c r="A9" s="18"/>
      <c r="B9" s="16" t="s">
        <v>14</v>
      </c>
      <c r="C9" s="233">
        <f t="shared" si="1"/>
        <v>53614.740999999762</v>
      </c>
      <c r="D9" s="233">
        <f t="shared" si="2"/>
        <v>38849.6899999999</v>
      </c>
      <c r="E9" s="233">
        <f>'３．民有林森林資源表'!E8</f>
        <v>38679.445999999902</v>
      </c>
      <c r="F9" s="233">
        <f>'３．民有林森林資源表'!F8</f>
        <v>170.24399999999991</v>
      </c>
      <c r="G9" s="233">
        <f t="shared" si="3"/>
        <v>14765.050999999859</v>
      </c>
      <c r="H9" s="233">
        <f>'３．民有林森林資源表'!N8</f>
        <v>3613.5930000000008</v>
      </c>
      <c r="I9" s="233">
        <f>'３．民有林森林資源表'!O8</f>
        <v>11151.457999999859</v>
      </c>
      <c r="J9" s="233">
        <f>'３．民有林森林資源表'!Y8</f>
        <v>0</v>
      </c>
      <c r="K9" s="237" t="s">
        <v>487</v>
      </c>
      <c r="L9" s="233">
        <f>'３．民有林森林資源表'!AB8</f>
        <v>0</v>
      </c>
      <c r="M9" s="11"/>
    </row>
    <row r="10" spans="1:18" ht="19.5" customHeight="1" x14ac:dyDescent="0.15">
      <c r="A10" s="38" t="s">
        <v>39</v>
      </c>
      <c r="B10" s="71" t="s">
        <v>13</v>
      </c>
      <c r="C10" s="233">
        <f t="shared" si="1"/>
        <v>393926.5199999999</v>
      </c>
      <c r="D10" s="233">
        <f t="shared" si="2"/>
        <v>130625.57999999999</v>
      </c>
      <c r="E10" s="231">
        <f>'４．国有林森林資源表'!E6</f>
        <v>130182.13999999998</v>
      </c>
      <c r="F10" s="231">
        <f>'４．国有林森林資源表'!F6</f>
        <v>443.43999999999994</v>
      </c>
      <c r="G10" s="233">
        <f t="shared" si="3"/>
        <v>239030.01999999996</v>
      </c>
      <c r="H10" s="231">
        <f>'４．国有林森林資源表'!H6</f>
        <v>57929.450000000004</v>
      </c>
      <c r="I10" s="231">
        <f>'４．国有林森林資源表'!I6</f>
        <v>181100.56999999995</v>
      </c>
      <c r="J10" s="231">
        <f>'４．国有林森林資源表'!J6</f>
        <v>1791.17</v>
      </c>
      <c r="K10" s="238">
        <f>'４．国有林森林資源表'!M6</f>
        <v>22479.749999999956</v>
      </c>
      <c r="L10" s="231">
        <v>0</v>
      </c>
      <c r="M10" s="72"/>
    </row>
    <row r="11" spans="1:18" ht="19.5" customHeight="1" x14ac:dyDescent="0.15">
      <c r="A11" s="39"/>
      <c r="B11" s="71" t="s">
        <v>14</v>
      </c>
      <c r="C11" s="233">
        <f t="shared" si="1"/>
        <v>73973.080999999991</v>
      </c>
      <c r="D11" s="233">
        <f t="shared" si="2"/>
        <v>28967.049999999996</v>
      </c>
      <c r="E11" s="231">
        <f>'４．国有林森林資源表'!E7</f>
        <v>25651.074999999997</v>
      </c>
      <c r="F11" s="231">
        <f>'４．国有林森林資源表'!F7</f>
        <v>3315.9749999999999</v>
      </c>
      <c r="G11" s="233">
        <f t="shared" si="3"/>
        <v>44999.34</v>
      </c>
      <c r="H11" s="231">
        <f>'４．国有林森林資源表'!H7</f>
        <v>13938.940999999999</v>
      </c>
      <c r="I11" s="231">
        <f>'４．国有林森林資源表'!I7</f>
        <v>31060.399000000001</v>
      </c>
      <c r="J11" s="231">
        <f>'４．国有林森林資源表'!J7</f>
        <v>3.6909999999999998</v>
      </c>
      <c r="K11" s="238">
        <f>'４．国有林森林資源表'!M7</f>
        <v>3</v>
      </c>
      <c r="L11" s="231">
        <v>0</v>
      </c>
      <c r="M11" s="72"/>
    </row>
    <row r="12" spans="1:18" ht="19.5" customHeight="1" x14ac:dyDescent="0.15">
      <c r="A12" s="38" t="s">
        <v>203</v>
      </c>
      <c r="B12" s="71" t="s">
        <v>13</v>
      </c>
      <c r="C12" s="233">
        <f t="shared" si="1"/>
        <v>2036.2299999999998</v>
      </c>
      <c r="D12" s="233">
        <f t="shared" si="2"/>
        <v>1696.31</v>
      </c>
      <c r="E12" s="238">
        <v>1661.6299999999999</v>
      </c>
      <c r="F12" s="238">
        <v>34.68</v>
      </c>
      <c r="G12" s="240">
        <f t="shared" si="3"/>
        <v>0</v>
      </c>
      <c r="H12" s="238">
        <v>0</v>
      </c>
      <c r="I12" s="238">
        <v>0</v>
      </c>
      <c r="J12" s="238">
        <v>145.12</v>
      </c>
      <c r="K12" s="238">
        <v>194.8</v>
      </c>
      <c r="L12" s="238">
        <v>0</v>
      </c>
      <c r="M12" s="72"/>
    </row>
    <row r="13" spans="1:18" ht="19.5" customHeight="1" thickBot="1" x14ac:dyDescent="0.2">
      <c r="A13" s="39"/>
      <c r="B13" s="71" t="s">
        <v>14</v>
      </c>
      <c r="C13" s="233">
        <f t="shared" si="1"/>
        <v>361.28999999999996</v>
      </c>
      <c r="D13" s="233">
        <f t="shared" si="2"/>
        <v>361.28999999999996</v>
      </c>
      <c r="E13" s="238">
        <v>344.80599999999998</v>
      </c>
      <c r="F13" s="238">
        <v>16.484000000000002</v>
      </c>
      <c r="G13" s="240">
        <f t="shared" si="3"/>
        <v>0</v>
      </c>
      <c r="H13" s="238">
        <v>0</v>
      </c>
      <c r="I13" s="238">
        <v>0</v>
      </c>
      <c r="J13" s="238">
        <v>0</v>
      </c>
      <c r="K13" s="238">
        <v>0</v>
      </c>
      <c r="L13" s="238">
        <v>0</v>
      </c>
      <c r="M13" s="72"/>
    </row>
    <row r="14" spans="1:18" x14ac:dyDescent="0.15">
      <c r="A14" s="19" t="s">
        <v>246</v>
      </c>
      <c r="B14" s="6"/>
      <c r="C14" s="6"/>
      <c r="D14" s="6"/>
      <c r="E14" s="6"/>
      <c r="F14" s="6"/>
      <c r="G14" s="6"/>
      <c r="H14" s="20"/>
      <c r="I14" s="20"/>
      <c r="J14" s="6"/>
      <c r="K14" s="6"/>
      <c r="L14" s="6"/>
    </row>
    <row r="16" spans="1:18" ht="17.25" x14ac:dyDescent="0.15">
      <c r="A16" s="33" t="s">
        <v>276</v>
      </c>
    </row>
    <row r="17" spans="1:20" ht="11.25" customHeight="1" thickBot="1" x14ac:dyDescent="0.2">
      <c r="A17" s="379" t="s">
        <v>247</v>
      </c>
      <c r="B17" s="379"/>
      <c r="C17" s="379"/>
      <c r="D17" s="379"/>
      <c r="E17" s="379"/>
      <c r="F17" s="379"/>
      <c r="G17" s="379"/>
      <c r="H17" s="379"/>
      <c r="I17" s="379"/>
      <c r="J17" s="379"/>
      <c r="K17" s="379"/>
      <c r="L17" s="379"/>
      <c r="M17" s="379"/>
      <c r="N17" s="379"/>
      <c r="O17" s="379"/>
      <c r="P17" s="379"/>
    </row>
    <row r="18" spans="1:20" ht="19.5" customHeight="1" x14ac:dyDescent="0.15">
      <c r="A18" s="368" t="s">
        <v>29</v>
      </c>
      <c r="B18" s="369"/>
      <c r="C18" s="236" t="s">
        <v>30</v>
      </c>
      <c r="D18" s="21" t="s">
        <v>31</v>
      </c>
      <c r="E18" s="22"/>
      <c r="F18" s="22"/>
      <c r="G18" s="22"/>
      <c r="H18" s="22"/>
      <c r="I18" s="22"/>
      <c r="J18" s="22"/>
      <c r="K18" s="21" t="s">
        <v>248</v>
      </c>
      <c r="L18" s="22"/>
      <c r="M18" s="22"/>
      <c r="N18" s="22"/>
      <c r="O18" s="27" t="s">
        <v>271</v>
      </c>
      <c r="P18" s="31" t="s">
        <v>249</v>
      </c>
    </row>
    <row r="19" spans="1:20" ht="19.5" customHeight="1" x14ac:dyDescent="0.15">
      <c r="A19" s="370"/>
      <c r="B19" s="371"/>
      <c r="C19" s="12"/>
      <c r="D19" s="23" t="s">
        <v>30</v>
      </c>
      <c r="E19" s="23" t="s">
        <v>32</v>
      </c>
      <c r="F19" s="23" t="s">
        <v>33</v>
      </c>
      <c r="G19" s="23" t="s">
        <v>34</v>
      </c>
      <c r="H19" s="23" t="s">
        <v>35</v>
      </c>
      <c r="I19" s="23" t="s">
        <v>36</v>
      </c>
      <c r="J19" s="23" t="s">
        <v>37</v>
      </c>
      <c r="K19" s="23" t="s">
        <v>30</v>
      </c>
      <c r="L19" s="23" t="s">
        <v>250</v>
      </c>
      <c r="M19" s="23" t="s">
        <v>251</v>
      </c>
      <c r="N19" s="23" t="s">
        <v>252</v>
      </c>
      <c r="O19" s="28" t="s">
        <v>272</v>
      </c>
      <c r="P19" s="32"/>
    </row>
    <row r="20" spans="1:20" ht="19.5" customHeight="1" x14ac:dyDescent="0.15">
      <c r="A20" s="374" t="s">
        <v>273</v>
      </c>
      <c r="B20" s="375"/>
      <c r="C20" s="233">
        <f>D20+K20+O20</f>
        <v>127949.12100000001</v>
      </c>
      <c r="D20" s="233">
        <f>SUM(E20:J20)</f>
        <v>82227.872000000003</v>
      </c>
      <c r="E20" s="233">
        <f>SUM(E21:E23)</f>
        <v>51965.218000000001</v>
      </c>
      <c r="F20" s="233">
        <f t="shared" ref="F20:L20" si="4">SUM(F21:F23)</f>
        <v>9427.5960000000014</v>
      </c>
      <c r="G20" s="233">
        <f t="shared" si="4"/>
        <v>2950.5909999999999</v>
      </c>
      <c r="H20" s="233">
        <f t="shared" si="4"/>
        <v>13456.337</v>
      </c>
      <c r="I20" s="233">
        <f t="shared" si="4"/>
        <v>3896.8040000000001</v>
      </c>
      <c r="J20" s="233">
        <f t="shared" si="4"/>
        <v>531.32599999999991</v>
      </c>
      <c r="K20" s="233">
        <f>SUM(L20:N20)</f>
        <v>45714.558000000005</v>
      </c>
      <c r="L20" s="233">
        <f t="shared" si="4"/>
        <v>16041.298000000001</v>
      </c>
      <c r="M20" s="233">
        <f t="shared" ref="M20" si="5">SUM(M21:M23)</f>
        <v>2061.2310000000002</v>
      </c>
      <c r="N20" s="233">
        <f t="shared" ref="N20" si="6">SUM(N21:N23)</f>
        <v>27612.028999999999</v>
      </c>
      <c r="O20" s="233">
        <f t="shared" ref="O20" si="7">SUM(O21:O23)</f>
        <v>6.6909999999999998</v>
      </c>
      <c r="P20" s="296">
        <f>C20/C6*1000</f>
        <v>201.67566597639859</v>
      </c>
      <c r="R20" s="280"/>
    </row>
    <row r="21" spans="1:20" ht="19.5" customHeight="1" x14ac:dyDescent="0.15">
      <c r="A21" s="372" t="s">
        <v>274</v>
      </c>
      <c r="B21" s="373"/>
      <c r="C21" s="233">
        <f>D21+K21+O21</f>
        <v>53614.75</v>
      </c>
      <c r="D21" s="233">
        <f>SUM(E21:J21)</f>
        <v>42293.049999999996</v>
      </c>
      <c r="E21" s="233">
        <v>31398.21</v>
      </c>
      <c r="F21" s="233">
        <v>7053.06</v>
      </c>
      <c r="G21" s="233">
        <v>2062.94</v>
      </c>
      <c r="H21" s="233">
        <v>258.99</v>
      </c>
      <c r="I21" s="233">
        <v>1507.29</v>
      </c>
      <c r="J21" s="233">
        <v>12.56</v>
      </c>
      <c r="K21" s="233">
        <f t="shared" ref="K21:K23" si="8">SUM(L21:N21)</f>
        <v>11321.7</v>
      </c>
      <c r="L21" s="237">
        <v>0</v>
      </c>
      <c r="M21" s="237">
        <v>0</v>
      </c>
      <c r="N21" s="233">
        <v>11321.7</v>
      </c>
      <c r="O21" s="233">
        <v>0</v>
      </c>
      <c r="P21" s="296">
        <f>C21/C8*1000</f>
        <v>224.83053133596059</v>
      </c>
      <c r="R21" s="280"/>
    </row>
    <row r="22" spans="1:20" ht="19.5" customHeight="1" x14ac:dyDescent="0.15">
      <c r="A22" s="376" t="s">
        <v>321</v>
      </c>
      <c r="B22" s="377"/>
      <c r="C22" s="233">
        <f t="shared" ref="C22" si="9">D22+K22+O22</f>
        <v>73973.08100000002</v>
      </c>
      <c r="D22" s="233">
        <f>SUM(E22:J22)</f>
        <v>39590.016000000003</v>
      </c>
      <c r="E22" s="231">
        <v>20392.14</v>
      </c>
      <c r="F22" s="231">
        <v>2321.5340000000001</v>
      </c>
      <c r="G22" s="231">
        <v>887.65099999999995</v>
      </c>
      <c r="H22" s="231">
        <v>13197.347</v>
      </c>
      <c r="I22" s="231">
        <v>2272.578</v>
      </c>
      <c r="J22" s="231">
        <v>518.76599999999996</v>
      </c>
      <c r="K22" s="233">
        <f t="shared" si="8"/>
        <v>34376.374000000003</v>
      </c>
      <c r="L22" s="231">
        <v>16041.298000000001</v>
      </c>
      <c r="M22" s="231">
        <v>2061.2310000000002</v>
      </c>
      <c r="N22" s="231">
        <v>16273.844999999999</v>
      </c>
      <c r="O22" s="231">
        <v>6.6909999999999998</v>
      </c>
      <c r="P22" s="296">
        <f>C22/C10*1000</f>
        <v>187.78395777974032</v>
      </c>
      <c r="R22" s="281" t="s">
        <v>570</v>
      </c>
    </row>
    <row r="23" spans="1:20" ht="19.5" customHeight="1" thickBot="1" x14ac:dyDescent="0.2">
      <c r="A23" s="365" t="s">
        <v>203</v>
      </c>
      <c r="B23" s="366"/>
      <c r="C23" s="304">
        <f>D23+K23+O23</f>
        <v>361.29</v>
      </c>
      <c r="D23" s="309">
        <f>SUM(E23:J23)</f>
        <v>344.80600000000004</v>
      </c>
      <c r="E23" s="229">
        <v>174.86799999999999</v>
      </c>
      <c r="F23" s="229">
        <v>53.002000000000002</v>
      </c>
      <c r="G23" s="229">
        <v>0</v>
      </c>
      <c r="H23" s="229">
        <v>0</v>
      </c>
      <c r="I23" s="229">
        <v>116.93600000000001</v>
      </c>
      <c r="J23" s="229">
        <v>0</v>
      </c>
      <c r="K23" s="309">
        <f t="shared" si="8"/>
        <v>16.484000000000002</v>
      </c>
      <c r="L23" s="229">
        <v>0</v>
      </c>
      <c r="M23" s="229">
        <v>0</v>
      </c>
      <c r="N23" s="229">
        <v>16.484000000000002</v>
      </c>
      <c r="O23" s="229">
        <v>0</v>
      </c>
      <c r="P23" s="297">
        <f>C23/C12*1000</f>
        <v>177.43084032746796</v>
      </c>
      <c r="R23" s="282">
        <f>+C22+C23</f>
        <v>74334.371000000014</v>
      </c>
    </row>
    <row r="24" spans="1:20" x14ac:dyDescent="0.15">
      <c r="A24" s="24" t="s">
        <v>40</v>
      </c>
      <c r="B24" s="25"/>
      <c r="C24" s="25"/>
      <c r="D24" s="25"/>
      <c r="E24" s="25"/>
      <c r="F24" s="25"/>
      <c r="G24" s="25"/>
      <c r="H24" s="25"/>
      <c r="I24" s="25"/>
      <c r="J24" s="25"/>
      <c r="K24" s="25"/>
      <c r="L24" s="25"/>
      <c r="M24" s="25"/>
      <c r="N24" s="25"/>
      <c r="O24" s="25"/>
    </row>
    <row r="26" spans="1:20" ht="17.25" x14ac:dyDescent="0.15">
      <c r="A26" s="33" t="s">
        <v>277</v>
      </c>
    </row>
    <row r="27" spans="1:20" ht="11.25" customHeight="1" thickBot="1" x14ac:dyDescent="0.2">
      <c r="A27" s="367" t="s">
        <v>275</v>
      </c>
      <c r="B27" s="367"/>
      <c r="C27" s="367"/>
      <c r="D27" s="367"/>
      <c r="E27" s="367"/>
      <c r="F27" s="367"/>
      <c r="G27" s="367"/>
      <c r="H27" s="367"/>
      <c r="I27" s="367"/>
      <c r="J27" s="367"/>
      <c r="K27" s="367"/>
      <c r="L27" s="367"/>
      <c r="M27" s="367"/>
      <c r="N27" s="367"/>
      <c r="O27" s="367"/>
    </row>
    <row r="28" spans="1:20" ht="19.5" customHeight="1" x14ac:dyDescent="0.15">
      <c r="A28" s="368" t="s">
        <v>29</v>
      </c>
      <c r="B28" s="369"/>
      <c r="C28" s="236" t="s">
        <v>30</v>
      </c>
      <c r="D28" s="21" t="s">
        <v>31</v>
      </c>
      <c r="E28" s="22"/>
      <c r="F28" s="22"/>
      <c r="G28" s="22"/>
      <c r="H28" s="22"/>
      <c r="I28" s="22"/>
      <c r="J28" s="22"/>
      <c r="K28" s="21" t="s">
        <v>248</v>
      </c>
      <c r="L28" s="22"/>
      <c r="M28" s="22"/>
      <c r="N28" s="22"/>
      <c r="O28" s="29" t="s">
        <v>271</v>
      </c>
    </row>
    <row r="29" spans="1:20" ht="19.5" customHeight="1" x14ac:dyDescent="0.15">
      <c r="A29" s="370"/>
      <c r="B29" s="371"/>
      <c r="C29" s="235"/>
      <c r="D29" s="23" t="s">
        <v>30</v>
      </c>
      <c r="E29" s="23" t="s">
        <v>32</v>
      </c>
      <c r="F29" s="23" t="s">
        <v>33</v>
      </c>
      <c r="G29" s="23" t="s">
        <v>34</v>
      </c>
      <c r="H29" s="23" t="s">
        <v>35</v>
      </c>
      <c r="I29" s="23" t="s">
        <v>36</v>
      </c>
      <c r="J29" s="23" t="s">
        <v>37</v>
      </c>
      <c r="K29" s="23" t="s">
        <v>30</v>
      </c>
      <c r="L29" s="23" t="s">
        <v>250</v>
      </c>
      <c r="M29" s="23" t="s">
        <v>251</v>
      </c>
      <c r="N29" s="23" t="s">
        <v>252</v>
      </c>
      <c r="O29" s="30" t="s">
        <v>272</v>
      </c>
    </row>
    <row r="30" spans="1:20" ht="19.5" customHeight="1" x14ac:dyDescent="0.15">
      <c r="A30" s="372" t="s">
        <v>273</v>
      </c>
      <c r="B30" s="373"/>
      <c r="C30" s="233">
        <f t="shared" ref="C30:N30" si="10">C31+C32+C33</f>
        <v>634430.1399999999</v>
      </c>
      <c r="D30" s="233">
        <f t="shared" si="10"/>
        <v>334307.89</v>
      </c>
      <c r="E30" s="233">
        <f t="shared" si="10"/>
        <v>194723.06000000003</v>
      </c>
      <c r="F30" s="233">
        <f t="shared" si="10"/>
        <v>44817.26</v>
      </c>
      <c r="G30" s="233">
        <f t="shared" si="10"/>
        <v>14174.11</v>
      </c>
      <c r="H30" s="233">
        <f t="shared" si="10"/>
        <v>53210.37</v>
      </c>
      <c r="I30" s="233">
        <f t="shared" si="10"/>
        <v>21216.790000000005</v>
      </c>
      <c r="J30" s="233">
        <f t="shared" si="10"/>
        <v>6166.2999999999993</v>
      </c>
      <c r="K30" s="233">
        <f t="shared" si="10"/>
        <v>267981.51999999996</v>
      </c>
      <c r="L30" s="233">
        <f t="shared" si="10"/>
        <v>92500.769999999975</v>
      </c>
      <c r="M30" s="233">
        <f t="shared" si="10"/>
        <v>13603.889999999998</v>
      </c>
      <c r="N30" s="233">
        <f t="shared" si="10"/>
        <v>161876.85999999999</v>
      </c>
      <c r="O30" s="234">
        <f>O31+O32+O33</f>
        <v>32140.729999999956</v>
      </c>
    </row>
    <row r="31" spans="1:20" ht="19.5" customHeight="1" x14ac:dyDescent="0.15">
      <c r="A31" s="374" t="s">
        <v>274</v>
      </c>
      <c r="B31" s="375"/>
      <c r="C31" s="233">
        <f>D31+K31+O31</f>
        <v>238467.39</v>
      </c>
      <c r="D31" s="233">
        <f t="shared" ref="D31:D33" si="11">SUM(E31:J31)</f>
        <v>144534.67000000001</v>
      </c>
      <c r="E31" s="233">
        <v>94891.38</v>
      </c>
      <c r="F31" s="233">
        <v>31083.95</v>
      </c>
      <c r="G31" s="233">
        <v>9062.67</v>
      </c>
      <c r="H31" s="233">
        <v>3272.26</v>
      </c>
      <c r="I31" s="233">
        <v>6119.22</v>
      </c>
      <c r="J31" s="233">
        <v>105.19</v>
      </c>
      <c r="K31" s="233">
        <f t="shared" ref="K31:K33" si="12">SUM(L31:N31)</f>
        <v>86402.83</v>
      </c>
      <c r="L31" s="233">
        <v>0</v>
      </c>
      <c r="M31" s="233">
        <v>0</v>
      </c>
      <c r="N31" s="233">
        <v>86402.83</v>
      </c>
      <c r="O31" s="234">
        <f>7487.09+2.29-7.79+59.33-2.99-8.04</f>
        <v>7529.89</v>
      </c>
    </row>
    <row r="32" spans="1:20" ht="19.5" customHeight="1" x14ac:dyDescent="0.15">
      <c r="A32" s="376" t="s">
        <v>321</v>
      </c>
      <c r="B32" s="377"/>
      <c r="C32" s="233">
        <f t="shared" ref="C32:C33" si="13">D32+K32+O32</f>
        <v>393926.51999999996</v>
      </c>
      <c r="D32" s="233">
        <f t="shared" si="11"/>
        <v>188111.59</v>
      </c>
      <c r="E32" s="231">
        <v>99152.540000000008</v>
      </c>
      <c r="F32" s="231">
        <v>13394.720000000003</v>
      </c>
      <c r="G32" s="231">
        <v>5111.4400000000005</v>
      </c>
      <c r="H32" s="231">
        <v>49938.11</v>
      </c>
      <c r="I32" s="231">
        <v>14453.670000000002</v>
      </c>
      <c r="J32" s="231">
        <v>6061.11</v>
      </c>
      <c r="K32" s="233">
        <f t="shared" si="12"/>
        <v>181544.00999999995</v>
      </c>
      <c r="L32" s="232">
        <v>92500.769999999975</v>
      </c>
      <c r="M32" s="231">
        <v>13603.889999999998</v>
      </c>
      <c r="N32" s="231">
        <v>75439.349999999991</v>
      </c>
      <c r="O32" s="230">
        <v>24270.919999999958</v>
      </c>
      <c r="P32" s="74"/>
      <c r="R32" s="281" t="s">
        <v>570</v>
      </c>
      <c r="T32" s="283" t="s">
        <v>249</v>
      </c>
    </row>
    <row r="33" spans="1:20" ht="19.5" customHeight="1" thickBot="1" x14ac:dyDescent="0.2">
      <c r="A33" s="365" t="s">
        <v>203</v>
      </c>
      <c r="B33" s="366"/>
      <c r="C33" s="304">
        <f t="shared" si="13"/>
        <v>2036.2300000000002</v>
      </c>
      <c r="D33" s="309">
        <f t="shared" si="11"/>
        <v>1661.63</v>
      </c>
      <c r="E33" s="229">
        <v>679.1400000000001</v>
      </c>
      <c r="F33" s="229">
        <v>338.59</v>
      </c>
      <c r="G33" s="229">
        <v>0</v>
      </c>
      <c r="H33" s="229">
        <v>0</v>
      </c>
      <c r="I33" s="229">
        <v>643.9</v>
      </c>
      <c r="J33" s="229">
        <v>0</v>
      </c>
      <c r="K33" s="309">
        <f t="shared" si="12"/>
        <v>34.68</v>
      </c>
      <c r="L33" s="229">
        <v>0</v>
      </c>
      <c r="M33" s="229">
        <v>0</v>
      </c>
      <c r="N33" s="229">
        <v>34.68</v>
      </c>
      <c r="O33" s="228">
        <v>339.92</v>
      </c>
      <c r="P33" s="74"/>
      <c r="R33" s="282">
        <f>+C32+C33</f>
        <v>395962.74999999994</v>
      </c>
      <c r="T33" s="284">
        <f>+R23/R33*1000</f>
        <v>187.73071709396913</v>
      </c>
    </row>
    <row r="34" spans="1:20" x14ac:dyDescent="0.15">
      <c r="A34" s="24" t="s">
        <v>40</v>
      </c>
      <c r="B34" s="26"/>
      <c r="C34" s="26"/>
      <c r="D34" s="26"/>
      <c r="E34" s="26"/>
      <c r="F34" s="26"/>
      <c r="G34" s="26"/>
      <c r="H34" s="26"/>
      <c r="I34" s="26"/>
      <c r="J34" s="26"/>
      <c r="K34" s="26"/>
      <c r="L34" s="26"/>
      <c r="M34" s="26"/>
      <c r="N34" s="26"/>
    </row>
  </sheetData>
  <mergeCells count="13">
    <mergeCell ref="A22:B22"/>
    <mergeCell ref="A2:L2"/>
    <mergeCell ref="A17:P17"/>
    <mergeCell ref="A18:B19"/>
    <mergeCell ref="A20:B20"/>
    <mergeCell ref="A21:B21"/>
    <mergeCell ref="A33:B33"/>
    <mergeCell ref="A23:B23"/>
    <mergeCell ref="A27:O27"/>
    <mergeCell ref="A28:B29"/>
    <mergeCell ref="A30:B30"/>
    <mergeCell ref="A31:B31"/>
    <mergeCell ref="A32:B32"/>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ignoredErrors>
    <ignoredError sqref="D21:D23 K21:K23 D31:D33 K31:K33" formulaRange="1"/>
    <ignoredError sqref="G6:G7 K2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R142"/>
  <sheetViews>
    <sheetView view="pageBreakPreview" zoomScaleNormal="75" workbookViewId="0">
      <selection activeCell="S20" sqref="S20"/>
    </sheetView>
  </sheetViews>
  <sheetFormatPr defaultColWidth="10.625" defaultRowHeight="14.25" x14ac:dyDescent="0.15"/>
  <cols>
    <col min="1" max="1" width="18" style="73" customWidth="1"/>
    <col min="2" max="2" width="6.625" style="73" customWidth="1"/>
    <col min="3" max="3" width="8.625" style="295" customWidth="1"/>
    <col min="4" max="14" width="8.625" style="73" customWidth="1"/>
    <col min="15" max="15" width="1" style="73" customWidth="1"/>
    <col min="16" max="16" width="10.75" style="73" customWidth="1"/>
    <col min="17" max="17" width="16.5" style="73" customWidth="1"/>
    <col min="18" max="16384" width="10.625" style="73"/>
  </cols>
  <sheetData>
    <row r="1" spans="1:18" ht="17.25" x14ac:dyDescent="0.15">
      <c r="A1" s="88" t="s">
        <v>495</v>
      </c>
      <c r="B1" s="89"/>
      <c r="C1" s="293"/>
      <c r="D1" s="89"/>
      <c r="E1" s="89"/>
      <c r="F1" s="96"/>
      <c r="G1" s="89"/>
      <c r="H1" s="89"/>
      <c r="I1" s="89"/>
      <c r="J1" s="89"/>
      <c r="K1" s="89"/>
      <c r="L1" s="89"/>
      <c r="M1" s="89"/>
      <c r="N1" s="89"/>
      <c r="O1" s="89"/>
    </row>
    <row r="2" spans="1:18" ht="14.25" customHeight="1" thickBot="1" x14ac:dyDescent="0.2">
      <c r="A2" s="386" t="s">
        <v>253</v>
      </c>
      <c r="B2" s="386"/>
      <c r="C2" s="386"/>
      <c r="D2" s="386"/>
      <c r="E2" s="386"/>
      <c r="F2" s="386"/>
      <c r="G2" s="386"/>
      <c r="H2" s="386"/>
      <c r="I2" s="386"/>
      <c r="J2" s="386"/>
      <c r="K2" s="386"/>
      <c r="L2" s="386"/>
      <c r="M2" s="386"/>
      <c r="N2" s="386"/>
      <c r="O2" s="89"/>
    </row>
    <row r="3" spans="1:18" ht="14.25" customHeight="1" x14ac:dyDescent="0.15">
      <c r="A3" s="113"/>
      <c r="B3" s="114"/>
      <c r="C3" s="380" t="s">
        <v>407</v>
      </c>
      <c r="D3" s="115"/>
      <c r="E3" s="115"/>
      <c r="F3" s="104" t="s">
        <v>254</v>
      </c>
      <c r="G3" s="105"/>
      <c r="H3" s="105"/>
      <c r="I3" s="105"/>
      <c r="J3" s="105"/>
      <c r="K3" s="105"/>
      <c r="L3" s="116" t="s">
        <v>255</v>
      </c>
      <c r="M3" s="117"/>
      <c r="N3" s="117"/>
      <c r="O3" s="118"/>
    </row>
    <row r="4" spans="1:18" ht="14.25" customHeight="1" x14ac:dyDescent="0.15">
      <c r="A4" s="107" t="s">
        <v>192</v>
      </c>
      <c r="B4" s="101"/>
      <c r="C4" s="381"/>
      <c r="D4" s="198" t="s">
        <v>256</v>
      </c>
      <c r="E4" s="198" t="s">
        <v>257</v>
      </c>
      <c r="F4" s="189"/>
      <c r="G4" s="189"/>
      <c r="H4" s="189"/>
      <c r="I4" s="382" t="s">
        <v>408</v>
      </c>
      <c r="J4" s="382" t="s">
        <v>409</v>
      </c>
      <c r="K4" s="119" t="s">
        <v>115</v>
      </c>
      <c r="L4" s="120"/>
      <c r="M4" s="385" t="s">
        <v>447</v>
      </c>
      <c r="N4" s="121" t="s">
        <v>117</v>
      </c>
      <c r="O4" s="118"/>
    </row>
    <row r="5" spans="1:18" ht="14.25" customHeight="1" x14ac:dyDescent="0.15">
      <c r="A5" s="107"/>
      <c r="B5" s="101"/>
      <c r="C5" s="381"/>
      <c r="D5" s="198"/>
      <c r="E5" s="198"/>
      <c r="F5" s="198" t="s">
        <v>258</v>
      </c>
      <c r="G5" s="198" t="s">
        <v>259</v>
      </c>
      <c r="H5" s="198" t="s">
        <v>260</v>
      </c>
      <c r="I5" s="383"/>
      <c r="J5" s="383"/>
      <c r="K5" s="122" t="s">
        <v>116</v>
      </c>
      <c r="L5" s="123" t="s">
        <v>258</v>
      </c>
      <c r="M5" s="383"/>
      <c r="N5" s="124" t="s">
        <v>118</v>
      </c>
      <c r="O5" s="118"/>
    </row>
    <row r="6" spans="1:18" x14ac:dyDescent="0.15">
      <c r="A6" s="118"/>
      <c r="B6" s="89"/>
      <c r="C6" s="198" t="s">
        <v>261</v>
      </c>
      <c r="D6" s="125" t="s">
        <v>262</v>
      </c>
      <c r="E6" s="198" t="s">
        <v>263</v>
      </c>
      <c r="F6" s="198" t="s">
        <v>264</v>
      </c>
      <c r="G6" s="198" t="s">
        <v>265</v>
      </c>
      <c r="H6" s="198"/>
      <c r="I6" s="384"/>
      <c r="J6" s="384"/>
      <c r="K6" s="198" t="s">
        <v>266</v>
      </c>
      <c r="L6" s="123" t="s">
        <v>267</v>
      </c>
      <c r="M6" s="384"/>
      <c r="N6" s="126"/>
      <c r="O6" s="118"/>
      <c r="Q6" s="321"/>
      <c r="R6" s="320"/>
    </row>
    <row r="7" spans="1:18" x14ac:dyDescent="0.15">
      <c r="A7" s="112" t="s">
        <v>268</v>
      </c>
      <c r="B7" s="189" t="s">
        <v>13</v>
      </c>
      <c r="C7" s="294">
        <v>964595</v>
      </c>
      <c r="D7" s="240">
        <f>SUM(F7+L7)</f>
        <v>634430.14000000106</v>
      </c>
      <c r="E7" s="239">
        <f>D7/C7*100</f>
        <v>65.771659608436821</v>
      </c>
      <c r="F7" s="238">
        <f>SUM(G7:J7)</f>
        <v>238467.39000000118</v>
      </c>
      <c r="G7" s="319">
        <f>SUM(G9,G63,G83,G103)</f>
        <v>131136.78000000084</v>
      </c>
      <c r="H7" s="319">
        <f t="shared" ref="H7:J8" si="0">SUM(H9,H63,H83,H103)</f>
        <v>99800.720000000307</v>
      </c>
      <c r="I7" s="319">
        <f t="shared" si="0"/>
        <v>7264.7199999999948</v>
      </c>
      <c r="J7" s="319">
        <f t="shared" si="0"/>
        <v>265.16999999999996</v>
      </c>
      <c r="K7" s="239">
        <f t="shared" ref="K7:K26" si="1">G7/F7*100</f>
        <v>54.991493805505307</v>
      </c>
      <c r="L7" s="238">
        <f>SUM(M7:N7)</f>
        <v>395962.74999999994</v>
      </c>
      <c r="M7" s="238">
        <f>SUM(M9,M63,M83,M103)</f>
        <v>393926.51999999996</v>
      </c>
      <c r="N7" s="238">
        <f>SUM(N9,N63,N83,N103)</f>
        <v>2036.2300000000002</v>
      </c>
      <c r="O7" s="118"/>
    </row>
    <row r="8" spans="1:18" ht="14.25" customHeight="1" x14ac:dyDescent="0.15">
      <c r="A8" s="242"/>
      <c r="B8" s="189" t="s">
        <v>14</v>
      </c>
      <c r="C8" s="238">
        <v>0</v>
      </c>
      <c r="D8" s="240">
        <f>SUM(F8+L8)</f>
        <v>127949.11199999976</v>
      </c>
      <c r="E8" s="240">
        <v>0</v>
      </c>
      <c r="F8" s="238">
        <f>SUM(G8:J8)</f>
        <v>53614.740999999769</v>
      </c>
      <c r="G8" s="319">
        <f>SUM(G10,G64,G84,G104)</f>
        <v>38849.689999999908</v>
      </c>
      <c r="H8" s="319">
        <f t="shared" si="0"/>
        <v>14765.050999999859</v>
      </c>
      <c r="I8" s="319">
        <f t="shared" si="0"/>
        <v>0</v>
      </c>
      <c r="J8" s="319">
        <f t="shared" si="0"/>
        <v>0</v>
      </c>
      <c r="K8" s="239">
        <f>G8/F8*100</f>
        <v>72.46083684336007</v>
      </c>
      <c r="L8" s="238">
        <f t="shared" ref="L8:L26" si="2">SUM(M8:N8)</f>
        <v>74334.370999999999</v>
      </c>
      <c r="M8" s="238">
        <f>SUM(M10,M64,M84,M104)</f>
        <v>73973.081000000006</v>
      </c>
      <c r="N8" s="238">
        <f>SUM(N10,N64,N84,N104)</f>
        <v>361.28999999999996</v>
      </c>
      <c r="O8" s="118"/>
    </row>
    <row r="9" spans="1:18" x14ac:dyDescent="0.15">
      <c r="A9" s="112" t="s">
        <v>109</v>
      </c>
      <c r="B9" s="189" t="s">
        <v>13</v>
      </c>
      <c r="C9" s="240">
        <f>C11+C35</f>
        <v>340099</v>
      </c>
      <c r="D9" s="240">
        <f>SUM(F9+L9)</f>
        <v>190240.06000000038</v>
      </c>
      <c r="E9" s="239">
        <f>D9/C9*100</f>
        <v>55.93667138098035</v>
      </c>
      <c r="F9" s="238">
        <f t="shared" ref="F9:F26" si="3">SUM(G9:J9)</f>
        <v>109570.0100000004</v>
      </c>
      <c r="G9" s="238">
        <f>G11+G35</f>
        <v>65625.910000000425</v>
      </c>
      <c r="H9" s="238">
        <f>H11+H35</f>
        <v>39789.959999999985</v>
      </c>
      <c r="I9" s="238">
        <f>I11+I35</f>
        <v>4154.029999999997</v>
      </c>
      <c r="J9" s="238">
        <f>J11+J35</f>
        <v>0.11</v>
      </c>
      <c r="K9" s="239">
        <f t="shared" si="1"/>
        <v>59.894043999813618</v>
      </c>
      <c r="L9" s="238">
        <f t="shared" si="2"/>
        <v>80670.049999999974</v>
      </c>
      <c r="M9" s="238">
        <f>M11+M35</f>
        <v>79114.609999999971</v>
      </c>
      <c r="N9" s="238">
        <f>N11+N35</f>
        <v>1555.44</v>
      </c>
      <c r="O9" s="118"/>
    </row>
    <row r="10" spans="1:18" ht="14.25" customHeight="1" x14ac:dyDescent="0.15">
      <c r="A10" s="242" t="s">
        <v>269</v>
      </c>
      <c r="B10" s="189" t="s">
        <v>14</v>
      </c>
      <c r="C10" s="238">
        <v>0</v>
      </c>
      <c r="D10" s="240">
        <f t="shared" ref="D10:D26" si="4">SUM(F10+L10)</f>
        <v>39294.754999999917</v>
      </c>
      <c r="E10" s="240">
        <v>0</v>
      </c>
      <c r="F10" s="238">
        <f t="shared" si="3"/>
        <v>24492.246999999916</v>
      </c>
      <c r="G10" s="238">
        <f>G12+G36</f>
        <v>18616.018999999949</v>
      </c>
      <c r="H10" s="238">
        <f>H12+H36</f>
        <v>5876.2279999999682</v>
      </c>
      <c r="I10" s="238">
        <f>I12+I36</f>
        <v>0</v>
      </c>
      <c r="J10" s="238">
        <v>0</v>
      </c>
      <c r="K10" s="239">
        <f t="shared" si="1"/>
        <v>76.007803612302354</v>
      </c>
      <c r="L10" s="238">
        <f t="shared" si="2"/>
        <v>14802.507999999998</v>
      </c>
      <c r="M10" s="238">
        <f>M12+M36</f>
        <v>14518.545999999998</v>
      </c>
      <c r="N10" s="238">
        <f>N12+N36</f>
        <v>283.96199999999999</v>
      </c>
      <c r="O10" s="118"/>
    </row>
    <row r="11" spans="1:18" x14ac:dyDescent="0.15">
      <c r="A11" s="112" t="s">
        <v>494</v>
      </c>
      <c r="B11" s="189" t="s">
        <v>13</v>
      </c>
      <c r="C11" s="240">
        <f>SUM(C13,C15,C17,C19,C21,C23,C25)</f>
        <v>127489</v>
      </c>
      <c r="D11" s="240">
        <f t="shared" si="4"/>
        <v>73872.730000000098</v>
      </c>
      <c r="E11" s="239">
        <f>D11/C11*100</f>
        <v>57.944395202723456</v>
      </c>
      <c r="F11" s="238">
        <f t="shared" si="3"/>
        <v>58719.050000000105</v>
      </c>
      <c r="G11" s="238">
        <f>SUM(G13,G15,G17,G19,G21,G23,G25)</f>
        <v>35617.750000000138</v>
      </c>
      <c r="H11" s="238">
        <f t="shared" ref="H11:J12" si="5">SUM(H13,H15,H17,H19,H21,H23,H25)</f>
        <v>21551.439999999962</v>
      </c>
      <c r="I11" s="238">
        <f t="shared" si="5"/>
        <v>1549.8600000000006</v>
      </c>
      <c r="J11" s="238">
        <f t="shared" si="5"/>
        <v>0</v>
      </c>
      <c r="K11" s="239">
        <f t="shared" si="1"/>
        <v>60.65791255137826</v>
      </c>
      <c r="L11" s="238">
        <f t="shared" si="2"/>
        <v>15153.679999999997</v>
      </c>
      <c r="M11" s="238">
        <f>SUM(M13,M15,M17,M19,M21,M23,M25)</f>
        <v>14143.569999999996</v>
      </c>
      <c r="N11" s="238">
        <f>SUM(N13,N15,N17,N19,N21,N23,N25)</f>
        <v>1010.11</v>
      </c>
      <c r="O11" s="118"/>
    </row>
    <row r="12" spans="1:18" ht="14.25" customHeight="1" x14ac:dyDescent="0.15">
      <c r="A12" s="242" t="s">
        <v>473</v>
      </c>
      <c r="B12" s="189" t="s">
        <v>14</v>
      </c>
      <c r="C12" s="238">
        <v>0</v>
      </c>
      <c r="D12" s="240">
        <f t="shared" si="4"/>
        <v>15334.567999999988</v>
      </c>
      <c r="E12" s="240">
        <v>0</v>
      </c>
      <c r="F12" s="238">
        <f>SUM(G12:J12)</f>
        <v>12684.510999999988</v>
      </c>
      <c r="G12" s="238">
        <f>SUM(G14,G16,G18,G20,G22,G24,G26)</f>
        <v>9569.8860000000077</v>
      </c>
      <c r="H12" s="238">
        <f t="shared" si="5"/>
        <v>3114.6249999999809</v>
      </c>
      <c r="I12" s="238">
        <f t="shared" si="5"/>
        <v>0</v>
      </c>
      <c r="J12" s="238">
        <f t="shared" si="5"/>
        <v>0</v>
      </c>
      <c r="K12" s="239">
        <f t="shared" si="1"/>
        <v>75.445446813046374</v>
      </c>
      <c r="L12" s="238">
        <f t="shared" si="2"/>
        <v>2650.0570000000002</v>
      </c>
      <c r="M12" s="238">
        <f>SUM(M14,M16,M18,M20,M22,M24,M26)</f>
        <v>2489.9660000000003</v>
      </c>
      <c r="N12" s="238">
        <f>SUM(N14,N16,N18,N20,N22,N24,N26)</f>
        <v>160.09100000000001</v>
      </c>
      <c r="O12" s="118"/>
    </row>
    <row r="13" spans="1:18" x14ac:dyDescent="0.15">
      <c r="A13" s="112" t="s">
        <v>197</v>
      </c>
      <c r="B13" s="189" t="s">
        <v>13</v>
      </c>
      <c r="C13" s="240">
        <v>30556</v>
      </c>
      <c r="D13" s="240">
        <f>SUM(F13+L13)</f>
        <v>10111.359999999999</v>
      </c>
      <c r="E13" s="239">
        <f>D13/C13*100</f>
        <v>33.091242309202769</v>
      </c>
      <c r="F13" s="238">
        <f t="shared" si="3"/>
        <v>10111.359999999999</v>
      </c>
      <c r="G13" s="238">
        <f>'３．民有林森林資源表'!D30</f>
        <v>4576.5299999999897</v>
      </c>
      <c r="H13" s="238">
        <f>'３．民有林森林資源表'!M30</f>
        <v>5243.5100000000093</v>
      </c>
      <c r="I13" s="238">
        <f>'３．民有林森林資源表'!Y30</f>
        <v>291.32000000000016</v>
      </c>
      <c r="J13" s="238">
        <f>'３．民有林森林資源表'!AB30</f>
        <v>0</v>
      </c>
      <c r="K13" s="239">
        <f t="shared" si="1"/>
        <v>45.261270491803188</v>
      </c>
      <c r="L13" s="238">
        <f t="shared" si="2"/>
        <v>0</v>
      </c>
      <c r="M13" s="238">
        <v>0</v>
      </c>
      <c r="N13" s="238">
        <v>0</v>
      </c>
      <c r="O13" s="118"/>
    </row>
    <row r="14" spans="1:18" ht="14.25" customHeight="1" x14ac:dyDescent="0.15">
      <c r="A14" s="242"/>
      <c r="B14" s="189" t="s">
        <v>14</v>
      </c>
      <c r="C14" s="238">
        <v>0</v>
      </c>
      <c r="D14" s="240">
        <f t="shared" si="4"/>
        <v>1920.3879999999926</v>
      </c>
      <c r="E14" s="240">
        <v>0</v>
      </c>
      <c r="F14" s="238">
        <f t="shared" si="3"/>
        <v>1920.3879999999926</v>
      </c>
      <c r="G14" s="238">
        <f>'３．民有林森林資源表'!D31</f>
        <v>1119.4179999999983</v>
      </c>
      <c r="H14" s="238">
        <f>'３．民有林森林資源表'!M31</f>
        <v>800.96999999999434</v>
      </c>
      <c r="I14" s="238">
        <f>'３．民有林森林資源表'!Y31</f>
        <v>0</v>
      </c>
      <c r="J14" s="238">
        <f>'３．民有林森林資源表'!AB31</f>
        <v>0</v>
      </c>
      <c r="K14" s="239">
        <f t="shared" si="1"/>
        <v>58.291241145018745</v>
      </c>
      <c r="L14" s="238">
        <f t="shared" si="2"/>
        <v>0</v>
      </c>
      <c r="M14" s="238">
        <v>0</v>
      </c>
      <c r="N14" s="238">
        <v>0</v>
      </c>
      <c r="O14" s="118"/>
    </row>
    <row r="15" spans="1:18" x14ac:dyDescent="0.15">
      <c r="A15" s="112" t="s">
        <v>204</v>
      </c>
      <c r="B15" s="189" t="s">
        <v>13</v>
      </c>
      <c r="C15" s="240">
        <v>15179</v>
      </c>
      <c r="D15" s="240">
        <f t="shared" si="4"/>
        <v>9734.4800000000487</v>
      </c>
      <c r="E15" s="239">
        <f>D15/C15*100</f>
        <v>64.1312339416302</v>
      </c>
      <c r="F15" s="238">
        <f t="shared" si="3"/>
        <v>8170.5500000000484</v>
      </c>
      <c r="G15" s="238">
        <f>'３．民有林森林資源表'!D32</f>
        <v>5113.4000000000515</v>
      </c>
      <c r="H15" s="238">
        <f>'３．民有林森林資源表'!M32</f>
        <v>2878.9999999999977</v>
      </c>
      <c r="I15" s="238">
        <f>'３．民有林森林資源表'!Y32</f>
        <v>178.14999999999992</v>
      </c>
      <c r="J15" s="238">
        <f>'３．民有林森林資源表'!AB32</f>
        <v>0</v>
      </c>
      <c r="K15" s="239">
        <f t="shared" si="1"/>
        <v>62.583302225676618</v>
      </c>
      <c r="L15" s="238">
        <f t="shared" si="2"/>
        <v>1563.9299999999998</v>
      </c>
      <c r="M15" s="238">
        <f>'４．国有林森林資源表'!C26</f>
        <v>1540.9099999999999</v>
      </c>
      <c r="N15" s="238">
        <v>23.02</v>
      </c>
      <c r="O15" s="118"/>
    </row>
    <row r="16" spans="1:18" ht="14.25" customHeight="1" x14ac:dyDescent="0.15">
      <c r="A16" s="242"/>
      <c r="B16" s="189" t="s">
        <v>14</v>
      </c>
      <c r="C16" s="238">
        <v>0</v>
      </c>
      <c r="D16" s="240">
        <f t="shared" si="4"/>
        <v>1993.0769999999982</v>
      </c>
      <c r="E16" s="240">
        <v>0</v>
      </c>
      <c r="F16" s="238">
        <f t="shared" si="3"/>
        <v>1743.2519999999981</v>
      </c>
      <c r="G16" s="238">
        <f>'３．民有林森林資源表'!D33</f>
        <v>1359.6770000000035</v>
      </c>
      <c r="H16" s="238">
        <f>'３．民有林森林資源表'!M33</f>
        <v>383.57499999999453</v>
      </c>
      <c r="I16" s="238">
        <f>'３．民有林森林資源表'!Y33</f>
        <v>0</v>
      </c>
      <c r="J16" s="238">
        <f>'３．民有林森林資源表'!AB33</f>
        <v>0</v>
      </c>
      <c r="K16" s="239">
        <f t="shared" si="1"/>
        <v>77.996583397007726</v>
      </c>
      <c r="L16" s="238">
        <f t="shared" si="2"/>
        <v>249.82500000000002</v>
      </c>
      <c r="M16" s="238">
        <f>'４．国有林森林資源表'!C27</f>
        <v>244.69900000000001</v>
      </c>
      <c r="N16" s="238">
        <v>5.1260000000000003</v>
      </c>
      <c r="O16" s="118"/>
    </row>
    <row r="17" spans="1:15" x14ac:dyDescent="0.15">
      <c r="A17" s="112" t="s">
        <v>198</v>
      </c>
      <c r="B17" s="189" t="s">
        <v>13</v>
      </c>
      <c r="C17" s="240">
        <v>17767</v>
      </c>
      <c r="D17" s="240">
        <f t="shared" si="4"/>
        <v>9258.1000000000058</v>
      </c>
      <c r="E17" s="239">
        <f>D17/C17*100</f>
        <v>52.10840321945183</v>
      </c>
      <c r="F17" s="238">
        <f t="shared" si="3"/>
        <v>9258.1000000000058</v>
      </c>
      <c r="G17" s="238">
        <f>'３．民有林森林資源表'!D34</f>
        <v>5542.4900000000316</v>
      </c>
      <c r="H17" s="238">
        <f>'３．民有林森林資源表'!M34</f>
        <v>3346.9299999999739</v>
      </c>
      <c r="I17" s="238">
        <f>'３．民有林森林資源表'!Y34</f>
        <v>368.68</v>
      </c>
      <c r="J17" s="238">
        <f>'３．民有林森林資源表'!AB34</f>
        <v>0</v>
      </c>
      <c r="K17" s="239">
        <f t="shared" si="1"/>
        <v>59.866387271686719</v>
      </c>
      <c r="L17" s="238">
        <f t="shared" si="2"/>
        <v>0</v>
      </c>
      <c r="M17" s="238">
        <v>0</v>
      </c>
      <c r="N17" s="238">
        <v>0</v>
      </c>
      <c r="O17" s="118"/>
    </row>
    <row r="18" spans="1:15" ht="14.25" customHeight="1" x14ac:dyDescent="0.15">
      <c r="A18" s="242"/>
      <c r="B18" s="189" t="s">
        <v>14</v>
      </c>
      <c r="C18" s="238">
        <v>0</v>
      </c>
      <c r="D18" s="240">
        <f t="shared" si="4"/>
        <v>2068.9030000000021</v>
      </c>
      <c r="E18" s="240">
        <v>0</v>
      </c>
      <c r="F18" s="238">
        <f t="shared" si="3"/>
        <v>2068.9030000000021</v>
      </c>
      <c r="G18" s="238">
        <f>'３．民有林森林資源表'!D35</f>
        <v>1542.1050000000048</v>
      </c>
      <c r="H18" s="238">
        <f>'３．民有林森林資源表'!M35</f>
        <v>526.7979999999975</v>
      </c>
      <c r="I18" s="238">
        <f>'３．民有林森林資源表'!Y35</f>
        <v>0</v>
      </c>
      <c r="J18" s="238">
        <f>'３．民有林森林資源表'!AB35</f>
        <v>0</v>
      </c>
      <c r="K18" s="239">
        <f t="shared" si="1"/>
        <v>74.537327269572486</v>
      </c>
      <c r="L18" s="238">
        <f t="shared" si="2"/>
        <v>0</v>
      </c>
      <c r="M18" s="238">
        <v>0</v>
      </c>
      <c r="N18" s="238">
        <v>0</v>
      </c>
      <c r="O18" s="118"/>
    </row>
    <row r="19" spans="1:15" x14ac:dyDescent="0.15">
      <c r="A19" s="112" t="s">
        <v>199</v>
      </c>
      <c r="B19" s="189" t="s">
        <v>13</v>
      </c>
      <c r="C19" s="240">
        <v>24198</v>
      </c>
      <c r="D19" s="240">
        <f t="shared" si="4"/>
        <v>19786.700000000037</v>
      </c>
      <c r="E19" s="239">
        <f>D19/C19*100</f>
        <v>81.769980990164626</v>
      </c>
      <c r="F19" s="238">
        <f t="shared" si="3"/>
        <v>9627.8100000000413</v>
      </c>
      <c r="G19" s="238">
        <f>'３．民有林森林資源表'!D36</f>
        <v>6429.8700000000381</v>
      </c>
      <c r="H19" s="238">
        <f>'３．民有林森林資源表'!M36</f>
        <v>3083.9900000000025</v>
      </c>
      <c r="I19" s="238">
        <f>'３．民有林森林資源表'!Y36</f>
        <v>113.95000000000002</v>
      </c>
      <c r="J19" s="238">
        <f>'３．民有林森林資源表'!AB36</f>
        <v>0</v>
      </c>
      <c r="K19" s="239">
        <f t="shared" si="1"/>
        <v>66.784346595954958</v>
      </c>
      <c r="L19" s="238">
        <f t="shared" si="2"/>
        <v>10158.889999999996</v>
      </c>
      <c r="M19" s="238">
        <f>'４．国有林森林資源表'!C28</f>
        <v>9675.4699999999957</v>
      </c>
      <c r="N19" s="238">
        <v>483.42</v>
      </c>
      <c r="O19" s="118"/>
    </row>
    <row r="20" spans="1:15" ht="14.25" customHeight="1" x14ac:dyDescent="0.15">
      <c r="A20" s="242"/>
      <c r="B20" s="189" t="s">
        <v>14</v>
      </c>
      <c r="C20" s="238">
        <v>0</v>
      </c>
      <c r="D20" s="240">
        <f t="shared" si="4"/>
        <v>4048.5330000000031</v>
      </c>
      <c r="E20" s="240">
        <v>0</v>
      </c>
      <c r="F20" s="238">
        <f t="shared" si="3"/>
        <v>2253.6190000000029</v>
      </c>
      <c r="G20" s="238">
        <f>'３．民有林森林資源表'!D37</f>
        <v>1850.0590000000059</v>
      </c>
      <c r="H20" s="238">
        <f>'３．民有林森林資源表'!M37</f>
        <v>403.55999999999693</v>
      </c>
      <c r="I20" s="238">
        <f>'３．民有林森林資源表'!Y37</f>
        <v>0</v>
      </c>
      <c r="J20" s="238">
        <f>'３．民有林森林資源表'!AB37</f>
        <v>0</v>
      </c>
      <c r="K20" s="239">
        <f t="shared" si="1"/>
        <v>82.092802731961498</v>
      </c>
      <c r="L20" s="238">
        <f t="shared" si="2"/>
        <v>1794.9140000000002</v>
      </c>
      <c r="M20" s="238">
        <f>'４．国有林森林資源表'!C29</f>
        <v>1740.2150000000001</v>
      </c>
      <c r="N20" s="238">
        <v>54.698999999999998</v>
      </c>
      <c r="O20" s="118"/>
    </row>
    <row r="21" spans="1:15" x14ac:dyDescent="0.15">
      <c r="A21" s="112" t="s">
        <v>200</v>
      </c>
      <c r="B21" s="189" t="s">
        <v>13</v>
      </c>
      <c r="C21" s="240">
        <v>15312</v>
      </c>
      <c r="D21" s="240">
        <f t="shared" si="4"/>
        <v>7688.2400000000043</v>
      </c>
      <c r="E21" s="239">
        <f>D21/C21*100</f>
        <v>50.210553814002125</v>
      </c>
      <c r="F21" s="238">
        <f t="shared" si="3"/>
        <v>7615.4400000000041</v>
      </c>
      <c r="G21" s="238">
        <f>'３．民有林森林資源表'!D38</f>
        <v>4677.3400000000165</v>
      </c>
      <c r="H21" s="238">
        <f>'３．民有林森林資源表'!M38</f>
        <v>2802.8499999999872</v>
      </c>
      <c r="I21" s="238">
        <f>'３．民有林森林資源表'!Y38</f>
        <v>135.25000000000006</v>
      </c>
      <c r="J21" s="238">
        <f>'３．民有林森林資源表'!AB38</f>
        <v>0</v>
      </c>
      <c r="K21" s="239">
        <f t="shared" si="1"/>
        <v>61.419169476747427</v>
      </c>
      <c r="L21" s="238">
        <f t="shared" si="2"/>
        <v>72.8</v>
      </c>
      <c r="M21" s="238">
        <v>0</v>
      </c>
      <c r="N21" s="238">
        <v>72.8</v>
      </c>
      <c r="O21" s="118"/>
    </row>
    <row r="22" spans="1:15" ht="14.25" customHeight="1" x14ac:dyDescent="0.15">
      <c r="A22" s="242"/>
      <c r="B22" s="189" t="s">
        <v>14</v>
      </c>
      <c r="C22" s="238">
        <v>0</v>
      </c>
      <c r="D22" s="240">
        <f t="shared" si="4"/>
        <v>1597.3239999999912</v>
      </c>
      <c r="E22" s="240">
        <v>0</v>
      </c>
      <c r="F22" s="238">
        <f t="shared" si="3"/>
        <v>1588.0739999999912</v>
      </c>
      <c r="G22" s="238">
        <f>'３．民有林森林資源表'!D39</f>
        <v>1182.8359999999934</v>
      </c>
      <c r="H22" s="238">
        <f>'３．民有林森林資源表'!M39</f>
        <v>405.23799999999778</v>
      </c>
      <c r="I22" s="238">
        <f>'３．民有林森林資源表'!Y39</f>
        <v>0</v>
      </c>
      <c r="J22" s="238">
        <f>'３．民有林森林資源表'!AB39</f>
        <v>0</v>
      </c>
      <c r="K22" s="239">
        <f t="shared" si="1"/>
        <v>74.482423363143027</v>
      </c>
      <c r="L22" s="238">
        <f t="shared" si="2"/>
        <v>9.25</v>
      </c>
      <c r="M22" s="238">
        <v>0</v>
      </c>
      <c r="N22" s="238">
        <v>9.25</v>
      </c>
      <c r="O22" s="118"/>
    </row>
    <row r="23" spans="1:15" x14ac:dyDescent="0.15">
      <c r="A23" s="112" t="s">
        <v>201</v>
      </c>
      <c r="B23" s="189" t="s">
        <v>13</v>
      </c>
      <c r="C23" s="240">
        <v>9400</v>
      </c>
      <c r="D23" s="240">
        <f t="shared" si="4"/>
        <v>5519.4499999999971</v>
      </c>
      <c r="E23" s="239">
        <f>D23/C23*100</f>
        <v>58.717553191489337</v>
      </c>
      <c r="F23" s="238">
        <f t="shared" si="3"/>
        <v>5423.7299999999968</v>
      </c>
      <c r="G23" s="238">
        <f>'３．民有林森林資源表'!D40</f>
        <v>3164.7100000000023</v>
      </c>
      <c r="H23" s="238">
        <f>'３．民有林森林資源表'!M40</f>
        <v>2066.6399999999944</v>
      </c>
      <c r="I23" s="238">
        <f>'３．民有林森林資源表'!Y40</f>
        <v>192.38000000000002</v>
      </c>
      <c r="J23" s="238">
        <f>'３．民有林森林資源表'!AB40</f>
        <v>0</v>
      </c>
      <c r="K23" s="239">
        <f t="shared" si="1"/>
        <v>58.34932786108461</v>
      </c>
      <c r="L23" s="238">
        <f t="shared" si="2"/>
        <v>95.72</v>
      </c>
      <c r="M23" s="238">
        <v>0</v>
      </c>
      <c r="N23" s="238">
        <v>95.72</v>
      </c>
      <c r="O23" s="118"/>
    </row>
    <row r="24" spans="1:15" ht="14.25" customHeight="1" x14ac:dyDescent="0.15">
      <c r="A24" s="242"/>
      <c r="B24" s="189" t="s">
        <v>14</v>
      </c>
      <c r="C24" s="238">
        <v>0</v>
      </c>
      <c r="D24" s="240">
        <f t="shared" si="4"/>
        <v>1143.5259999999998</v>
      </c>
      <c r="E24" s="240">
        <v>0</v>
      </c>
      <c r="F24" s="238">
        <f t="shared" si="3"/>
        <v>1124.9289999999999</v>
      </c>
      <c r="G24" s="238">
        <f>'３．民有林森林資源表'!D41</f>
        <v>839.98500000000001</v>
      </c>
      <c r="H24" s="238">
        <f>'３．民有林森林資源表'!M41</f>
        <v>284.9439999999999</v>
      </c>
      <c r="I24" s="238">
        <f>'３．民有林森林資源表'!Y41</f>
        <v>0</v>
      </c>
      <c r="J24" s="238">
        <f>'３．民有林森林資源表'!AB41</f>
        <v>0</v>
      </c>
      <c r="K24" s="239">
        <f t="shared" si="1"/>
        <v>74.670045842893202</v>
      </c>
      <c r="L24" s="238">
        <f t="shared" si="2"/>
        <v>18.597000000000001</v>
      </c>
      <c r="M24" s="238">
        <v>0</v>
      </c>
      <c r="N24" s="238">
        <v>18.597000000000001</v>
      </c>
      <c r="O24" s="118"/>
    </row>
    <row r="25" spans="1:15" x14ac:dyDescent="0.15">
      <c r="A25" s="112" t="s">
        <v>202</v>
      </c>
      <c r="B25" s="189" t="s">
        <v>13</v>
      </c>
      <c r="C25" s="240">
        <v>15077</v>
      </c>
      <c r="D25" s="240">
        <f t="shared" si="4"/>
        <v>11774.400000000007</v>
      </c>
      <c r="E25" s="239">
        <f>D25/C25*100</f>
        <v>78.095111759633923</v>
      </c>
      <c r="F25" s="238">
        <f t="shared" si="3"/>
        <v>8512.0600000000068</v>
      </c>
      <c r="G25" s="238">
        <f>'３．民有林森林資源表'!D42</f>
        <v>6113.410000000008</v>
      </c>
      <c r="H25" s="238">
        <f>'３．民有林森林資源表'!M42</f>
        <v>2128.5199999999977</v>
      </c>
      <c r="I25" s="238">
        <f>'３．民有林森林資源表'!Y42</f>
        <v>270.13000000000022</v>
      </c>
      <c r="J25" s="238">
        <f>'３．民有林森林資源表'!AB42</f>
        <v>0</v>
      </c>
      <c r="K25" s="239">
        <f t="shared" si="1"/>
        <v>71.820569873802626</v>
      </c>
      <c r="L25" s="238">
        <f t="shared" si="2"/>
        <v>3262.34</v>
      </c>
      <c r="M25" s="238">
        <f>'４．国有林森林資源表'!C30</f>
        <v>2927.19</v>
      </c>
      <c r="N25" s="238">
        <v>335.15</v>
      </c>
      <c r="O25" s="118"/>
    </row>
    <row r="26" spans="1:15" ht="15" thickBot="1" x14ac:dyDescent="0.2">
      <c r="A26" s="241"/>
      <c r="B26" s="189" t="s">
        <v>14</v>
      </c>
      <c r="C26" s="238">
        <v>0</v>
      </c>
      <c r="D26" s="240">
        <f t="shared" si="4"/>
        <v>2562.8170000000014</v>
      </c>
      <c r="E26" s="240">
        <v>0</v>
      </c>
      <c r="F26" s="238">
        <f t="shared" si="3"/>
        <v>1985.3460000000014</v>
      </c>
      <c r="G26" s="238">
        <f>'３．民有林森林資源表'!D43</f>
        <v>1675.8060000000021</v>
      </c>
      <c r="H26" s="238">
        <f>'３．民有林森林資源表'!M43</f>
        <v>309.53999999999934</v>
      </c>
      <c r="I26" s="238">
        <f>'３．民有林森林資源表'!Y43</f>
        <v>0</v>
      </c>
      <c r="J26" s="238">
        <f>'３．民有林森林資源表'!AB43</f>
        <v>0</v>
      </c>
      <c r="K26" s="239">
        <f t="shared" si="1"/>
        <v>84.408763006549037</v>
      </c>
      <c r="L26" s="238">
        <f t="shared" si="2"/>
        <v>577.471</v>
      </c>
      <c r="M26" s="238">
        <f>'４．国有林森林資源表'!C31</f>
        <v>505.05199999999996</v>
      </c>
      <c r="N26" s="238">
        <v>72.418999999999997</v>
      </c>
      <c r="O26" s="118"/>
    </row>
    <row r="27" spans="1:15" x14ac:dyDescent="0.15">
      <c r="A27" s="127" t="s">
        <v>569</v>
      </c>
      <c r="B27" s="114"/>
      <c r="C27" s="114"/>
      <c r="D27" s="114"/>
      <c r="E27" s="114"/>
      <c r="F27" s="114"/>
      <c r="G27" s="114"/>
      <c r="H27" s="114"/>
      <c r="I27" s="114"/>
      <c r="J27" s="114"/>
      <c r="K27" s="114"/>
      <c r="L27" s="128"/>
      <c r="M27" s="128"/>
      <c r="N27" s="128"/>
      <c r="O27" s="89"/>
    </row>
    <row r="28" spans="1:15" x14ac:dyDescent="0.15">
      <c r="A28" s="129" t="s">
        <v>47</v>
      </c>
      <c r="B28" s="89"/>
      <c r="C28" s="293"/>
      <c r="D28" s="89"/>
      <c r="E28" s="89"/>
      <c r="F28" s="89"/>
      <c r="G28" s="89"/>
      <c r="H28" s="89"/>
      <c r="I28" s="89"/>
      <c r="J28" s="89"/>
      <c r="K28" s="89"/>
      <c r="L28" s="89"/>
      <c r="M28" s="89"/>
      <c r="N28" s="89"/>
      <c r="O28" s="89"/>
    </row>
    <row r="29" spans="1:15" ht="17.25" x14ac:dyDescent="0.15">
      <c r="A29" s="88" t="s">
        <v>493</v>
      </c>
      <c r="B29" s="89"/>
      <c r="C29" s="293"/>
      <c r="D29" s="89"/>
      <c r="E29" s="89"/>
      <c r="F29" s="96"/>
      <c r="G29" s="89"/>
      <c r="H29" s="89"/>
      <c r="I29" s="89"/>
      <c r="J29" s="89"/>
      <c r="K29" s="89"/>
      <c r="L29" s="89"/>
      <c r="M29" s="89"/>
      <c r="N29" s="89"/>
      <c r="O29" s="89"/>
    </row>
    <row r="30" spans="1:15" ht="14.25" customHeight="1" thickBot="1" x14ac:dyDescent="0.2">
      <c r="A30" s="386" t="s">
        <v>253</v>
      </c>
      <c r="B30" s="386"/>
      <c r="C30" s="386"/>
      <c r="D30" s="386"/>
      <c r="E30" s="386"/>
      <c r="F30" s="386"/>
      <c r="G30" s="386"/>
      <c r="H30" s="386"/>
      <c r="I30" s="386"/>
      <c r="J30" s="386"/>
      <c r="K30" s="386"/>
      <c r="L30" s="386"/>
      <c r="M30" s="386"/>
      <c r="N30" s="386"/>
      <c r="O30" s="89"/>
    </row>
    <row r="31" spans="1:15" ht="14.25" customHeight="1" x14ac:dyDescent="0.15">
      <c r="A31" s="113"/>
      <c r="B31" s="114"/>
      <c r="C31" s="380" t="s">
        <v>407</v>
      </c>
      <c r="D31" s="115"/>
      <c r="E31" s="115"/>
      <c r="F31" s="104" t="s">
        <v>254</v>
      </c>
      <c r="G31" s="105"/>
      <c r="H31" s="105"/>
      <c r="I31" s="105"/>
      <c r="J31" s="105"/>
      <c r="K31" s="105"/>
      <c r="L31" s="116" t="s">
        <v>255</v>
      </c>
      <c r="M31" s="117"/>
      <c r="N31" s="117"/>
      <c r="O31" s="118"/>
    </row>
    <row r="32" spans="1:15" ht="14.25" customHeight="1" x14ac:dyDescent="0.15">
      <c r="A32" s="107" t="s">
        <v>192</v>
      </c>
      <c r="B32" s="101"/>
      <c r="C32" s="381"/>
      <c r="D32" s="198" t="s">
        <v>256</v>
      </c>
      <c r="E32" s="198" t="s">
        <v>257</v>
      </c>
      <c r="F32" s="189"/>
      <c r="G32" s="189"/>
      <c r="H32" s="189"/>
      <c r="I32" s="382" t="s">
        <v>408</v>
      </c>
      <c r="J32" s="382" t="s">
        <v>409</v>
      </c>
      <c r="K32" s="119" t="s">
        <v>115</v>
      </c>
      <c r="L32" s="120"/>
      <c r="M32" s="385" t="s">
        <v>447</v>
      </c>
      <c r="N32" s="121" t="s">
        <v>117</v>
      </c>
      <c r="O32" s="118"/>
    </row>
    <row r="33" spans="1:15" ht="14.25" customHeight="1" x14ac:dyDescent="0.15">
      <c r="A33" s="107"/>
      <c r="B33" s="101"/>
      <c r="C33" s="381"/>
      <c r="D33" s="198"/>
      <c r="E33" s="198"/>
      <c r="F33" s="198" t="s">
        <v>258</v>
      </c>
      <c r="G33" s="198" t="s">
        <v>259</v>
      </c>
      <c r="H33" s="198" t="s">
        <v>260</v>
      </c>
      <c r="I33" s="383"/>
      <c r="J33" s="383"/>
      <c r="K33" s="122" t="s">
        <v>116</v>
      </c>
      <c r="L33" s="123" t="s">
        <v>258</v>
      </c>
      <c r="M33" s="383"/>
      <c r="N33" s="124" t="s">
        <v>118</v>
      </c>
      <c r="O33" s="118"/>
    </row>
    <row r="34" spans="1:15" x14ac:dyDescent="0.15">
      <c r="A34" s="118"/>
      <c r="B34" s="89"/>
      <c r="C34" s="198" t="s">
        <v>261</v>
      </c>
      <c r="D34" s="125" t="s">
        <v>262</v>
      </c>
      <c r="E34" s="198" t="s">
        <v>263</v>
      </c>
      <c r="F34" s="198" t="s">
        <v>264</v>
      </c>
      <c r="G34" s="198" t="s">
        <v>265</v>
      </c>
      <c r="H34" s="198"/>
      <c r="I34" s="384"/>
      <c r="J34" s="384"/>
      <c r="K34" s="198" t="s">
        <v>266</v>
      </c>
      <c r="L34" s="123" t="s">
        <v>267</v>
      </c>
      <c r="M34" s="384"/>
      <c r="N34" s="126"/>
      <c r="O34" s="118"/>
    </row>
    <row r="35" spans="1:15" x14ac:dyDescent="0.15">
      <c r="A35" s="112" t="s">
        <v>475</v>
      </c>
      <c r="B35" s="189" t="s">
        <v>13</v>
      </c>
      <c r="C35" s="240">
        <f>SUM(C37,C39,C41,C43,C45,C47,C49,C51,C53)</f>
        <v>212610</v>
      </c>
      <c r="D35" s="240">
        <f t="shared" ref="D35:D54" si="6">SUM(F35+L35)</f>
        <v>116367.33000000028</v>
      </c>
      <c r="E35" s="239">
        <f>D35/C35*100</f>
        <v>54.73276421617058</v>
      </c>
      <c r="F35" s="238">
        <f t="shared" ref="F35:F54" si="7">SUM(G35:J35)</f>
        <v>50850.960000000312</v>
      </c>
      <c r="G35" s="238">
        <f t="shared" ref="G35:J36" si="8">SUM(G37,G39,G41,G43,G45,G47,G49,G51,G53)</f>
        <v>30008.160000000287</v>
      </c>
      <c r="H35" s="238">
        <f t="shared" si="8"/>
        <v>18238.520000000022</v>
      </c>
      <c r="I35" s="238">
        <f t="shared" si="8"/>
        <v>2604.1699999999969</v>
      </c>
      <c r="J35" s="238">
        <f t="shared" si="8"/>
        <v>0.11</v>
      </c>
      <c r="K35" s="239">
        <f t="shared" ref="K35:K54" si="9">G35/F35*100</f>
        <v>59.011983254593623</v>
      </c>
      <c r="L35" s="238">
        <f t="shared" ref="L35:L54" si="10">SUM(M35:N35)</f>
        <v>65516.369999999974</v>
      </c>
      <c r="M35" s="238">
        <f>SUM(M37,M39,M41,M43,M45,M47,M49,M51,M53)</f>
        <v>64971.039999999972</v>
      </c>
      <c r="N35" s="238">
        <f>SUM(N37,N39,N41,N43,N45,N47,N49,N51,N53)</f>
        <v>545.32999999999993</v>
      </c>
      <c r="O35" s="118"/>
    </row>
    <row r="36" spans="1:15" ht="14.25" customHeight="1" x14ac:dyDescent="0.15">
      <c r="A36" s="242" t="s">
        <v>473</v>
      </c>
      <c r="B36" s="189" t="s">
        <v>14</v>
      </c>
      <c r="C36" s="294">
        <v>0</v>
      </c>
      <c r="D36" s="240">
        <f t="shared" si="6"/>
        <v>23960.186999999925</v>
      </c>
      <c r="E36" s="240">
        <v>0</v>
      </c>
      <c r="F36" s="238">
        <f t="shared" si="7"/>
        <v>11807.735999999928</v>
      </c>
      <c r="G36" s="238">
        <f t="shared" si="8"/>
        <v>9046.1329999999416</v>
      </c>
      <c r="H36" s="238">
        <f t="shared" si="8"/>
        <v>2761.6029999999873</v>
      </c>
      <c r="I36" s="238">
        <f t="shared" si="8"/>
        <v>0</v>
      </c>
      <c r="J36" s="238">
        <f t="shared" si="8"/>
        <v>0</v>
      </c>
      <c r="K36" s="239">
        <f t="shared" si="9"/>
        <v>76.611917813880638</v>
      </c>
      <c r="L36" s="238">
        <f t="shared" si="10"/>
        <v>12152.450999999997</v>
      </c>
      <c r="M36" s="238">
        <f>SUM(M38,M40,M42,M44,M46,M48,M50,M52,M54)</f>
        <v>12028.579999999998</v>
      </c>
      <c r="N36" s="238">
        <f>SUM(N38,N40,N42,N44,N46,N48,N50,N52,N54)</f>
        <v>123.87100000000001</v>
      </c>
      <c r="O36" s="118"/>
    </row>
    <row r="37" spans="1:15" x14ac:dyDescent="0.15">
      <c r="A37" s="112" t="s">
        <v>218</v>
      </c>
      <c r="B37" s="189" t="s">
        <v>13</v>
      </c>
      <c r="C37" s="240">
        <v>72565</v>
      </c>
      <c r="D37" s="240">
        <f t="shared" si="6"/>
        <v>47702.390000000261</v>
      </c>
      <c r="E37" s="239">
        <f>D37/C37*100</f>
        <v>65.737462964239327</v>
      </c>
      <c r="F37" s="238">
        <f t="shared" si="7"/>
        <v>19472.47000000027</v>
      </c>
      <c r="G37" s="238">
        <f>'３．民有林森林資源表'!D55</f>
        <v>12141.870000000186</v>
      </c>
      <c r="H37" s="238">
        <f>'３．民有林森林資源表'!M55</f>
        <v>6129.6200000000863</v>
      </c>
      <c r="I37" s="238">
        <f>'３．民有林森林資源表'!Y55</f>
        <v>1200.8699999999972</v>
      </c>
      <c r="J37" s="238">
        <f>'３．民有林森林資源表'!AB55</f>
        <v>0.11</v>
      </c>
      <c r="K37" s="239">
        <f t="shared" si="9"/>
        <v>62.354031101344709</v>
      </c>
      <c r="L37" s="238">
        <f t="shared" si="10"/>
        <v>28229.919999999991</v>
      </c>
      <c r="M37" s="238">
        <f>'４．国有林森林資源表'!C34</f>
        <v>27830.03999999999</v>
      </c>
      <c r="N37" s="238">
        <v>399.88</v>
      </c>
      <c r="O37" s="118"/>
    </row>
    <row r="38" spans="1:15" ht="14.25" customHeight="1" x14ac:dyDescent="0.15">
      <c r="A38" s="242"/>
      <c r="B38" s="189" t="s">
        <v>14</v>
      </c>
      <c r="C38" s="238">
        <v>0</v>
      </c>
      <c r="D38" s="240">
        <f t="shared" si="6"/>
        <v>9548.1869999999308</v>
      </c>
      <c r="E38" s="240">
        <v>0</v>
      </c>
      <c r="F38" s="238">
        <f t="shared" si="7"/>
        <v>4549.1609999999309</v>
      </c>
      <c r="G38" s="238">
        <f>'３．民有林森林資源表'!D56</f>
        <v>3678.1019999999371</v>
      </c>
      <c r="H38" s="238">
        <f>'３．民有林森林資源表'!M56</f>
        <v>871.05899999999383</v>
      </c>
      <c r="I38" s="238">
        <f>'３．民有林森林資源表'!Y56</f>
        <v>0</v>
      </c>
      <c r="J38" s="238">
        <f>'３．民有林森林資源表'!AB56</f>
        <v>0</v>
      </c>
      <c r="K38" s="239">
        <f t="shared" si="9"/>
        <v>80.852315404972316</v>
      </c>
      <c r="L38" s="238">
        <f t="shared" si="10"/>
        <v>4999.0259999999998</v>
      </c>
      <c r="M38" s="238">
        <f>'４．国有林森林資源表'!C35</f>
        <v>4900.3620000000001</v>
      </c>
      <c r="N38" s="238">
        <v>98.664000000000001</v>
      </c>
      <c r="O38" s="118"/>
    </row>
    <row r="39" spans="1:15" x14ac:dyDescent="0.15">
      <c r="A39" s="112" t="s">
        <v>219</v>
      </c>
      <c r="B39" s="189" t="s">
        <v>13</v>
      </c>
      <c r="C39" s="240">
        <v>11987</v>
      </c>
      <c r="D39" s="240">
        <f t="shared" si="6"/>
        <v>2034.8399999999979</v>
      </c>
      <c r="E39" s="239">
        <f>D39/C39*100</f>
        <v>16.975390005839643</v>
      </c>
      <c r="F39" s="238">
        <f t="shared" si="7"/>
        <v>1768.6799999999978</v>
      </c>
      <c r="G39" s="238">
        <f>'３．民有林森林資源表'!D57</f>
        <v>980.81999999999732</v>
      </c>
      <c r="H39" s="238">
        <f>'３．民有林森林資源表'!M57</f>
        <v>714.30000000000052</v>
      </c>
      <c r="I39" s="238">
        <f>'３．民有林森林資源表'!Y57</f>
        <v>73.560000000000031</v>
      </c>
      <c r="J39" s="238">
        <f>'３．民有林森林資源表'!AB57</f>
        <v>0</v>
      </c>
      <c r="K39" s="239">
        <f t="shared" si="9"/>
        <v>55.454915530225847</v>
      </c>
      <c r="L39" s="238">
        <f t="shared" si="10"/>
        <v>266.16000000000003</v>
      </c>
      <c r="M39" s="238">
        <f>'４．国有林森林資源表'!C36</f>
        <v>266.16000000000003</v>
      </c>
      <c r="N39" s="238">
        <v>0</v>
      </c>
      <c r="O39" s="118"/>
    </row>
    <row r="40" spans="1:15" ht="14.25" customHeight="1" x14ac:dyDescent="0.15">
      <c r="A40" s="242"/>
      <c r="B40" s="189" t="s">
        <v>14</v>
      </c>
      <c r="C40" s="238">
        <v>0</v>
      </c>
      <c r="D40" s="240">
        <f t="shared" si="6"/>
        <v>389.78100000000023</v>
      </c>
      <c r="E40" s="240">
        <v>0</v>
      </c>
      <c r="F40" s="238">
        <f t="shared" si="7"/>
        <v>375.82600000000025</v>
      </c>
      <c r="G40" s="238">
        <f>'３．民有林森林資源表'!D58</f>
        <v>254.01500000000016</v>
      </c>
      <c r="H40" s="238">
        <f>'３．民有林森林資源表'!M58</f>
        <v>121.81100000000008</v>
      </c>
      <c r="I40" s="238">
        <f>'３．民有林森林資源表'!Y58</f>
        <v>0</v>
      </c>
      <c r="J40" s="238">
        <f>'３．民有林森林資源表'!AB58</f>
        <v>0</v>
      </c>
      <c r="K40" s="239">
        <f t="shared" si="9"/>
        <v>67.588458488768737</v>
      </c>
      <c r="L40" s="238">
        <f t="shared" si="10"/>
        <v>13.955</v>
      </c>
      <c r="M40" s="238">
        <f>'４．国有林森林資源表'!C37</f>
        <v>13.955</v>
      </c>
      <c r="N40" s="238">
        <v>0</v>
      </c>
      <c r="O40" s="118"/>
    </row>
    <row r="41" spans="1:15" x14ac:dyDescent="0.15">
      <c r="A41" s="112" t="s">
        <v>220</v>
      </c>
      <c r="B41" s="189" t="s">
        <v>13</v>
      </c>
      <c r="C41" s="240">
        <v>8168</v>
      </c>
      <c r="D41" s="240">
        <f t="shared" si="6"/>
        <v>5281.6399999999849</v>
      </c>
      <c r="E41" s="239">
        <f>D41/C41*100</f>
        <v>64.662585700293647</v>
      </c>
      <c r="F41" s="238">
        <f t="shared" si="7"/>
        <v>3286.5999999999849</v>
      </c>
      <c r="G41" s="238">
        <f>'３．民有林森林資源表'!D59</f>
        <v>1718.5299999999909</v>
      </c>
      <c r="H41" s="238">
        <f>'３．民有林森林資源表'!M59</f>
        <v>1396.2399999999943</v>
      </c>
      <c r="I41" s="238">
        <f>'３．民有林森林資源表'!Y59</f>
        <v>171.82999999999998</v>
      </c>
      <c r="J41" s="238">
        <f>'３．民有林森林資源表'!AB59</f>
        <v>0</v>
      </c>
      <c r="K41" s="239">
        <f t="shared" si="9"/>
        <v>52.28899166311686</v>
      </c>
      <c r="L41" s="238">
        <f t="shared" si="10"/>
        <v>1995.04</v>
      </c>
      <c r="M41" s="238">
        <f>'４．国有林森林資源表'!C38</f>
        <v>1995.04</v>
      </c>
      <c r="N41" s="238">
        <v>0</v>
      </c>
      <c r="O41" s="118"/>
    </row>
    <row r="42" spans="1:15" ht="14.25" customHeight="1" x14ac:dyDescent="0.15">
      <c r="A42" s="242"/>
      <c r="B42" s="189" t="s">
        <v>14</v>
      </c>
      <c r="C42" s="238">
        <v>0</v>
      </c>
      <c r="D42" s="240">
        <f t="shared" si="6"/>
        <v>1211.1769999999997</v>
      </c>
      <c r="E42" s="240">
        <v>0</v>
      </c>
      <c r="F42" s="238">
        <f t="shared" si="7"/>
        <v>747.75899999999967</v>
      </c>
      <c r="G42" s="238">
        <f>'３．民有林森林資源表'!D60</f>
        <v>502.13899999999802</v>
      </c>
      <c r="H42" s="238">
        <f>'３．民有林森林資源表'!M60</f>
        <v>245.62000000000165</v>
      </c>
      <c r="I42" s="238">
        <f>'３．民有林森林資源表'!Y60</f>
        <v>0</v>
      </c>
      <c r="J42" s="238">
        <f>'３．民有林森林資源表'!AB60</f>
        <v>0</v>
      </c>
      <c r="K42" s="239">
        <f t="shared" si="9"/>
        <v>67.152518391620603</v>
      </c>
      <c r="L42" s="238">
        <f t="shared" si="10"/>
        <v>463.41800000000001</v>
      </c>
      <c r="M42" s="238">
        <f>'４．国有林森林資源表'!C39</f>
        <v>463.41800000000001</v>
      </c>
      <c r="N42" s="238">
        <v>0</v>
      </c>
      <c r="O42" s="118"/>
    </row>
    <row r="43" spans="1:15" x14ac:dyDescent="0.15">
      <c r="A43" s="112" t="s">
        <v>221</v>
      </c>
      <c r="B43" s="189" t="s">
        <v>13</v>
      </c>
      <c r="C43" s="240">
        <v>33723</v>
      </c>
      <c r="D43" s="240">
        <f t="shared" si="6"/>
        <v>22582.130000000026</v>
      </c>
      <c r="E43" s="239">
        <f>D43/C43*100</f>
        <v>66.963585683361586</v>
      </c>
      <c r="F43" s="238">
        <f t="shared" si="7"/>
        <v>7597.7500000000327</v>
      </c>
      <c r="G43" s="238">
        <f>'３．民有林森林資源表'!D61</f>
        <v>4846.8700000000536</v>
      </c>
      <c r="H43" s="238">
        <f>'３．民有林森林資源表'!M61</f>
        <v>2311.8999999999796</v>
      </c>
      <c r="I43" s="238">
        <f>'３．民有林森林資源表'!Y61</f>
        <v>438.97999999999956</v>
      </c>
      <c r="J43" s="238">
        <f>'３．民有林森林資源表'!AB61</f>
        <v>0</v>
      </c>
      <c r="K43" s="239">
        <f t="shared" si="9"/>
        <v>63.793491494192786</v>
      </c>
      <c r="L43" s="238">
        <f t="shared" si="10"/>
        <v>14984.379999999994</v>
      </c>
      <c r="M43" s="238">
        <f>'４．国有林森林資源表'!C40</f>
        <v>14838.929999999993</v>
      </c>
      <c r="N43" s="238">
        <v>145.44999999999996</v>
      </c>
      <c r="O43" s="118"/>
    </row>
    <row r="44" spans="1:15" ht="14.25" customHeight="1" x14ac:dyDescent="0.15">
      <c r="A44" s="242"/>
      <c r="B44" s="189" t="s">
        <v>14</v>
      </c>
      <c r="C44" s="238">
        <v>0</v>
      </c>
      <c r="D44" s="240">
        <f t="shared" si="6"/>
        <v>4424.5209999999979</v>
      </c>
      <c r="E44" s="240">
        <v>0</v>
      </c>
      <c r="F44" s="238">
        <f t="shared" si="7"/>
        <v>1865.814999999998</v>
      </c>
      <c r="G44" s="238">
        <f>'３．民有林森林資源表'!D62</f>
        <v>1546.1350000000018</v>
      </c>
      <c r="H44" s="238">
        <f>'３．民有林森林資源表'!M62</f>
        <v>319.67999999999626</v>
      </c>
      <c r="I44" s="238">
        <f>'３．民有林森林資源表'!Y62</f>
        <v>0</v>
      </c>
      <c r="J44" s="238">
        <f>'３．民有林森林資源表'!AB62</f>
        <v>0</v>
      </c>
      <c r="K44" s="239">
        <f t="shared" si="9"/>
        <v>82.86646854055752</v>
      </c>
      <c r="L44" s="238">
        <f t="shared" si="10"/>
        <v>2558.7059999999997</v>
      </c>
      <c r="M44" s="238">
        <f>'４．国有林森林資源表'!C41</f>
        <v>2533.4989999999998</v>
      </c>
      <c r="N44" s="238">
        <v>25.207000000000001</v>
      </c>
      <c r="O44" s="118"/>
    </row>
    <row r="45" spans="1:15" x14ac:dyDescent="0.15">
      <c r="A45" s="112" t="s">
        <v>223</v>
      </c>
      <c r="B45" s="189" t="s">
        <v>13</v>
      </c>
      <c r="C45" s="240">
        <v>8389</v>
      </c>
      <c r="D45" s="240">
        <f t="shared" si="6"/>
        <v>2506.1499999999919</v>
      </c>
      <c r="E45" s="239">
        <f>D45/C45*100</f>
        <v>29.874240076290281</v>
      </c>
      <c r="F45" s="238">
        <f t="shared" si="7"/>
        <v>2506.1499999999919</v>
      </c>
      <c r="G45" s="238">
        <f>'３．民有林森林資源表'!D63</f>
        <v>1528.6599999999921</v>
      </c>
      <c r="H45" s="238">
        <f>'３．民有林森林資源表'!M63</f>
        <v>738.84999999999945</v>
      </c>
      <c r="I45" s="238">
        <f>'３．民有林森林資源表'!Y63</f>
        <v>238.64000000000019</v>
      </c>
      <c r="J45" s="238">
        <f>'３．民有林森林資源表'!AB63</f>
        <v>0</v>
      </c>
      <c r="K45" s="239">
        <f t="shared" si="9"/>
        <v>60.996348981505378</v>
      </c>
      <c r="L45" s="238">
        <f t="shared" si="10"/>
        <v>0</v>
      </c>
      <c r="M45" s="238">
        <v>0</v>
      </c>
      <c r="N45" s="238">
        <v>0</v>
      </c>
      <c r="O45" s="118"/>
    </row>
    <row r="46" spans="1:15" ht="14.25" customHeight="1" x14ac:dyDescent="0.15">
      <c r="A46" s="242"/>
      <c r="B46" s="189" t="s">
        <v>14</v>
      </c>
      <c r="C46" s="238">
        <v>0</v>
      </c>
      <c r="D46" s="240">
        <f t="shared" si="6"/>
        <v>583.82199999999693</v>
      </c>
      <c r="E46" s="240">
        <v>0</v>
      </c>
      <c r="F46" s="238">
        <f t="shared" si="7"/>
        <v>583.82199999999693</v>
      </c>
      <c r="G46" s="238">
        <f>'３．民有林森林資源表'!D64</f>
        <v>479.39599999999643</v>
      </c>
      <c r="H46" s="238">
        <f>'３．民有林森林資源表'!M64</f>
        <v>104.42600000000049</v>
      </c>
      <c r="I46" s="238">
        <f>'３．民有林森林資源表'!Y64</f>
        <v>0</v>
      </c>
      <c r="J46" s="238">
        <f>'３．民有林森林資源表'!AB64</f>
        <v>0</v>
      </c>
      <c r="K46" s="239">
        <f t="shared" si="9"/>
        <v>82.113383873851788</v>
      </c>
      <c r="L46" s="238">
        <f t="shared" si="10"/>
        <v>0</v>
      </c>
      <c r="M46" s="238">
        <v>0</v>
      </c>
      <c r="N46" s="238">
        <v>0</v>
      </c>
      <c r="O46" s="118"/>
    </row>
    <row r="47" spans="1:15" x14ac:dyDescent="0.15">
      <c r="A47" s="112" t="s">
        <v>167</v>
      </c>
      <c r="B47" s="189" t="s">
        <v>13</v>
      </c>
      <c r="C47" s="240">
        <v>12638</v>
      </c>
      <c r="D47" s="240">
        <f t="shared" si="6"/>
        <v>8190.9199999999837</v>
      </c>
      <c r="E47" s="239">
        <f>D47/C47*100</f>
        <v>64.811837316030889</v>
      </c>
      <c r="F47" s="238">
        <f t="shared" si="7"/>
        <v>3030.5699999999838</v>
      </c>
      <c r="G47" s="238">
        <f>'３．民有林森林資源表'!D65</f>
        <v>1623.1499999999921</v>
      </c>
      <c r="H47" s="238">
        <f>'３．民有林森林資源表'!M65</f>
        <v>1370.6999999999921</v>
      </c>
      <c r="I47" s="238">
        <f>'３．民有林森林資源表'!Y65</f>
        <v>36.72</v>
      </c>
      <c r="J47" s="238">
        <f>'３．民有林森林資源表'!AB65</f>
        <v>0</v>
      </c>
      <c r="K47" s="239">
        <f t="shared" si="9"/>
        <v>53.559231431710899</v>
      </c>
      <c r="L47" s="238">
        <f t="shared" si="10"/>
        <v>5160.3500000000004</v>
      </c>
      <c r="M47" s="238">
        <f>'４．国有林森林資源表'!C44</f>
        <v>5160.3500000000004</v>
      </c>
      <c r="N47" s="238">
        <v>0</v>
      </c>
      <c r="O47" s="118"/>
    </row>
    <row r="48" spans="1:15" ht="14.25" customHeight="1" x14ac:dyDescent="0.15">
      <c r="A48" s="242"/>
      <c r="B48" s="189" t="s">
        <v>14</v>
      </c>
      <c r="C48" s="238">
        <v>0</v>
      </c>
      <c r="D48" s="240">
        <f t="shared" si="6"/>
        <v>1725.0339999999983</v>
      </c>
      <c r="E48" s="240">
        <v>0</v>
      </c>
      <c r="F48" s="238">
        <f t="shared" si="7"/>
        <v>604.61299999999812</v>
      </c>
      <c r="G48" s="238">
        <f>'３．民有林森林資源表'!D66</f>
        <v>395.57999999999873</v>
      </c>
      <c r="H48" s="238">
        <f>'３．民有林森林資源表'!M66</f>
        <v>209.03299999999939</v>
      </c>
      <c r="I48" s="238">
        <f>'３．民有林森林資源表'!Y66</f>
        <v>0</v>
      </c>
      <c r="J48" s="238">
        <f>'３．民有林森林資源表'!AB66</f>
        <v>0</v>
      </c>
      <c r="K48" s="239">
        <f t="shared" si="9"/>
        <v>65.426975602575524</v>
      </c>
      <c r="L48" s="238">
        <f t="shared" si="10"/>
        <v>1120.421</v>
      </c>
      <c r="M48" s="238">
        <f>'４．国有林森林資源表'!C45</f>
        <v>1120.421</v>
      </c>
      <c r="N48" s="238">
        <v>0</v>
      </c>
      <c r="O48" s="118"/>
    </row>
    <row r="49" spans="1:15" x14ac:dyDescent="0.15">
      <c r="A49" s="112" t="s">
        <v>222</v>
      </c>
      <c r="B49" s="189" t="s">
        <v>13</v>
      </c>
      <c r="C49" s="240">
        <v>32650</v>
      </c>
      <c r="D49" s="240">
        <f t="shared" si="6"/>
        <v>13823.700000000055</v>
      </c>
      <c r="E49" s="239">
        <f>D49/C49*100</f>
        <v>42.339050535987916</v>
      </c>
      <c r="F49" s="238">
        <f t="shared" si="7"/>
        <v>7693.1700000000583</v>
      </c>
      <c r="G49" s="238">
        <f>'３．民有林森林資源表'!D67</f>
        <v>5065.2100000000828</v>
      </c>
      <c r="H49" s="238">
        <f>'３．民有林森林資源表'!M67</f>
        <v>2400.2499999999754</v>
      </c>
      <c r="I49" s="238">
        <f>'３．民有林森林資源表'!Y67</f>
        <v>227.71000000000012</v>
      </c>
      <c r="J49" s="238">
        <f>'３．民有林森林資源表'!AB67</f>
        <v>0</v>
      </c>
      <c r="K49" s="239">
        <f t="shared" si="9"/>
        <v>65.840349296844408</v>
      </c>
      <c r="L49" s="238">
        <f t="shared" si="10"/>
        <v>6130.529999999997</v>
      </c>
      <c r="M49" s="238">
        <f>'４．国有林森林資源表'!C42</f>
        <v>6130.529999999997</v>
      </c>
      <c r="N49" s="238">
        <v>0</v>
      </c>
      <c r="O49" s="118"/>
    </row>
    <row r="50" spans="1:15" ht="14.25" customHeight="1" x14ac:dyDescent="0.15">
      <c r="A50" s="242"/>
      <c r="B50" s="189" t="s">
        <v>14</v>
      </c>
      <c r="C50" s="238">
        <v>0</v>
      </c>
      <c r="D50" s="240">
        <f t="shared" si="6"/>
        <v>3212.1940000000068</v>
      </c>
      <c r="E50" s="240">
        <v>0</v>
      </c>
      <c r="F50" s="238">
        <f t="shared" si="7"/>
        <v>1957.9700000000068</v>
      </c>
      <c r="G50" s="238">
        <f>'３．民有林森林資源表'!D68</f>
        <v>1580.3530000000096</v>
      </c>
      <c r="H50" s="238">
        <f>'３．民有林森林資源表'!M68</f>
        <v>377.61699999999729</v>
      </c>
      <c r="I50" s="238">
        <f>'３．民有林森林資源表'!Y68</f>
        <v>0</v>
      </c>
      <c r="J50" s="238">
        <f>'３．民有林森林資源表'!AB68</f>
        <v>0</v>
      </c>
      <c r="K50" s="239">
        <f t="shared" si="9"/>
        <v>80.713851591189041</v>
      </c>
      <c r="L50" s="238">
        <f t="shared" si="10"/>
        <v>1254.2240000000002</v>
      </c>
      <c r="M50" s="238">
        <f>'４．国有林森林資源表'!C43</f>
        <v>1254.2240000000002</v>
      </c>
      <c r="N50" s="238">
        <v>0</v>
      </c>
      <c r="O50" s="118"/>
    </row>
    <row r="51" spans="1:15" x14ac:dyDescent="0.15">
      <c r="A51" s="112" t="s">
        <v>476</v>
      </c>
      <c r="B51" s="189" t="s">
        <v>13</v>
      </c>
      <c r="C51" s="240">
        <v>25294</v>
      </c>
      <c r="D51" s="240">
        <f t="shared" si="6"/>
        <v>12972.25999999998</v>
      </c>
      <c r="E51" s="239">
        <f>D51/C51*100</f>
        <v>51.285917608919029</v>
      </c>
      <c r="F51" s="238">
        <f t="shared" si="7"/>
        <v>4222.2699999999886</v>
      </c>
      <c r="G51" s="238">
        <f>'３．民有林森林資源表'!D69</f>
        <v>1361.6599999999914</v>
      </c>
      <c r="H51" s="238">
        <f>'３．民有林森林資源表'!M69</f>
        <v>2772.569999999997</v>
      </c>
      <c r="I51" s="238">
        <f>'３．民有林森林資源表'!Y69</f>
        <v>88.039999999999992</v>
      </c>
      <c r="J51" s="238">
        <f>'３．民有林森林資源表'!AB69</f>
        <v>0</v>
      </c>
      <c r="K51" s="239">
        <f t="shared" si="9"/>
        <v>32.249477176968675</v>
      </c>
      <c r="L51" s="238">
        <f t="shared" si="10"/>
        <v>8749.9899999999925</v>
      </c>
      <c r="M51" s="238">
        <f>'４．国有林森林資源表'!C46</f>
        <v>8749.9899999999925</v>
      </c>
      <c r="N51" s="238">
        <v>0</v>
      </c>
      <c r="O51" s="118"/>
    </row>
    <row r="52" spans="1:15" ht="14.25" customHeight="1" x14ac:dyDescent="0.15">
      <c r="A52" s="242"/>
      <c r="B52" s="189" t="s">
        <v>14</v>
      </c>
      <c r="C52" s="238">
        <v>0</v>
      </c>
      <c r="D52" s="240">
        <f t="shared" si="6"/>
        <v>2552.4859999999981</v>
      </c>
      <c r="E52" s="240">
        <v>0</v>
      </c>
      <c r="F52" s="238">
        <f t="shared" si="7"/>
        <v>809.78499999999826</v>
      </c>
      <c r="G52" s="238">
        <f>'３．民有林森林資源表'!D70</f>
        <v>369.1129999999996</v>
      </c>
      <c r="H52" s="238">
        <f>'３．民有林森林資源表'!M70</f>
        <v>440.6719999999986</v>
      </c>
      <c r="I52" s="238">
        <f>'３．民有林森林資源表'!Y70</f>
        <v>0</v>
      </c>
      <c r="J52" s="238">
        <f>'３．民有林森林資源表'!AB70</f>
        <v>0</v>
      </c>
      <c r="K52" s="239">
        <f t="shared" si="9"/>
        <v>45.581604993918191</v>
      </c>
      <c r="L52" s="238">
        <f t="shared" si="10"/>
        <v>1742.701</v>
      </c>
      <c r="M52" s="238">
        <f>'４．国有林森林資源表'!C47</f>
        <v>1742.701</v>
      </c>
      <c r="N52" s="238">
        <v>0</v>
      </c>
      <c r="O52" s="118"/>
    </row>
    <row r="53" spans="1:15" x14ac:dyDescent="0.15">
      <c r="A53" s="112" t="s">
        <v>429</v>
      </c>
      <c r="B53" s="189" t="s">
        <v>13</v>
      </c>
      <c r="C53" s="240">
        <v>7196</v>
      </c>
      <c r="D53" s="240">
        <f t="shared" si="6"/>
        <v>1273.2999999999988</v>
      </c>
      <c r="E53" s="239">
        <f>D53/C53*100</f>
        <v>17.694552529182864</v>
      </c>
      <c r="F53" s="238">
        <f t="shared" si="7"/>
        <v>1273.2999999999988</v>
      </c>
      <c r="G53" s="238">
        <f>'３．民有林森林資源表'!D71</f>
        <v>741.38999999999828</v>
      </c>
      <c r="H53" s="238">
        <f>'３．民有林森林資源表'!M71</f>
        <v>404.09000000000037</v>
      </c>
      <c r="I53" s="238">
        <f>'３．民有林森林資源表'!Y71</f>
        <v>127.82000000000005</v>
      </c>
      <c r="J53" s="238">
        <f>'３．民有林森林資源表'!AB71</f>
        <v>0</v>
      </c>
      <c r="K53" s="239">
        <f t="shared" si="9"/>
        <v>58.22586978716712</v>
      </c>
      <c r="L53" s="238">
        <f t="shared" si="10"/>
        <v>0</v>
      </c>
      <c r="M53" s="238">
        <v>0</v>
      </c>
      <c r="N53" s="238">
        <v>0</v>
      </c>
      <c r="O53" s="118"/>
    </row>
    <row r="54" spans="1:15" ht="15" thickBot="1" x14ac:dyDescent="0.2">
      <c r="A54" s="241"/>
      <c r="B54" s="189" t="s">
        <v>14</v>
      </c>
      <c r="C54" s="238">
        <v>0</v>
      </c>
      <c r="D54" s="240">
        <f t="shared" si="6"/>
        <v>312.98500000000013</v>
      </c>
      <c r="E54" s="240">
        <v>0</v>
      </c>
      <c r="F54" s="238">
        <f t="shared" si="7"/>
        <v>312.98500000000013</v>
      </c>
      <c r="G54" s="238">
        <f>'３．民有林森林資源表'!D72</f>
        <v>241.3</v>
      </c>
      <c r="H54" s="238">
        <f>'３．民有林森林資源表'!M72</f>
        <v>71.685000000000102</v>
      </c>
      <c r="I54" s="238">
        <f>'３．民有林森林資源表'!Y72</f>
        <v>0</v>
      </c>
      <c r="J54" s="238">
        <f>'３．民有林森林資源表'!AB72</f>
        <v>0</v>
      </c>
      <c r="K54" s="239">
        <f t="shared" si="9"/>
        <v>77.096346470278093</v>
      </c>
      <c r="L54" s="238">
        <f t="shared" si="10"/>
        <v>0</v>
      </c>
      <c r="M54" s="238">
        <v>0</v>
      </c>
      <c r="N54" s="238">
        <v>0</v>
      </c>
      <c r="O54" s="118"/>
    </row>
    <row r="55" spans="1:15" x14ac:dyDescent="0.15">
      <c r="A55" s="127" t="str">
        <f>+$A$27</f>
        <v>　　資料　　総土地面積：国土地理院（R2.1.1）</v>
      </c>
      <c r="B55" s="114"/>
      <c r="C55" s="114"/>
      <c r="D55" s="114"/>
      <c r="E55" s="114"/>
      <c r="F55" s="114"/>
      <c r="G55" s="114"/>
      <c r="H55" s="114"/>
      <c r="I55" s="114"/>
      <c r="J55" s="114"/>
      <c r="K55" s="114"/>
      <c r="L55" s="128"/>
      <c r="M55" s="128"/>
      <c r="N55" s="128"/>
      <c r="O55" s="89"/>
    </row>
    <row r="56" spans="1:15" x14ac:dyDescent="0.15">
      <c r="A56" s="129" t="s">
        <v>47</v>
      </c>
      <c r="B56" s="89"/>
      <c r="C56" s="293"/>
      <c r="D56" s="89"/>
      <c r="E56" s="89"/>
      <c r="F56" s="89"/>
      <c r="G56" s="89"/>
      <c r="H56" s="89"/>
      <c r="I56" s="89"/>
      <c r="J56" s="89"/>
      <c r="K56" s="89"/>
      <c r="L56" s="89"/>
      <c r="M56" s="89"/>
      <c r="N56" s="89"/>
      <c r="O56" s="89"/>
    </row>
    <row r="57" spans="1:15" ht="17.25" x14ac:dyDescent="0.15">
      <c r="A57" s="88" t="s">
        <v>492</v>
      </c>
      <c r="B57" s="89"/>
      <c r="C57" s="293"/>
      <c r="D57" s="89"/>
      <c r="E57" s="89"/>
      <c r="F57" s="96"/>
      <c r="G57" s="89"/>
      <c r="H57" s="89"/>
      <c r="I57" s="89"/>
      <c r="J57" s="89"/>
      <c r="K57" s="89"/>
      <c r="L57" s="89"/>
      <c r="M57" s="89"/>
      <c r="N57" s="89"/>
      <c r="O57" s="89"/>
    </row>
    <row r="58" spans="1:15" ht="14.25" customHeight="1" thickBot="1" x14ac:dyDescent="0.2">
      <c r="A58" s="386" t="s">
        <v>253</v>
      </c>
      <c r="B58" s="386"/>
      <c r="C58" s="386"/>
      <c r="D58" s="386"/>
      <c r="E58" s="386"/>
      <c r="F58" s="386"/>
      <c r="G58" s="386"/>
      <c r="H58" s="386"/>
      <c r="I58" s="386"/>
      <c r="J58" s="386"/>
      <c r="K58" s="386"/>
      <c r="L58" s="386"/>
      <c r="M58" s="386"/>
      <c r="N58" s="386"/>
      <c r="O58" s="89"/>
    </row>
    <row r="59" spans="1:15" ht="14.25" customHeight="1" x14ac:dyDescent="0.15">
      <c r="A59" s="113"/>
      <c r="B59" s="114"/>
      <c r="C59" s="380" t="s">
        <v>407</v>
      </c>
      <c r="D59" s="115"/>
      <c r="E59" s="115"/>
      <c r="F59" s="104" t="s">
        <v>254</v>
      </c>
      <c r="G59" s="105"/>
      <c r="H59" s="105"/>
      <c r="I59" s="105"/>
      <c r="J59" s="105"/>
      <c r="K59" s="105"/>
      <c r="L59" s="116" t="s">
        <v>255</v>
      </c>
      <c r="M59" s="117"/>
      <c r="N59" s="117"/>
      <c r="O59" s="118"/>
    </row>
    <row r="60" spans="1:15" ht="14.25" customHeight="1" x14ac:dyDescent="0.15">
      <c r="A60" s="107" t="s">
        <v>192</v>
      </c>
      <c r="B60" s="101"/>
      <c r="C60" s="381"/>
      <c r="D60" s="198" t="s">
        <v>256</v>
      </c>
      <c r="E60" s="198" t="s">
        <v>257</v>
      </c>
      <c r="F60" s="189"/>
      <c r="G60" s="189"/>
      <c r="H60" s="189"/>
      <c r="I60" s="382" t="s">
        <v>408</v>
      </c>
      <c r="J60" s="382" t="s">
        <v>409</v>
      </c>
      <c r="K60" s="119" t="s">
        <v>115</v>
      </c>
      <c r="L60" s="120"/>
      <c r="M60" s="385" t="s">
        <v>447</v>
      </c>
      <c r="N60" s="121" t="s">
        <v>117</v>
      </c>
      <c r="O60" s="118"/>
    </row>
    <row r="61" spans="1:15" ht="14.25" customHeight="1" x14ac:dyDescent="0.15">
      <c r="A61" s="107"/>
      <c r="B61" s="101"/>
      <c r="C61" s="381"/>
      <c r="D61" s="198"/>
      <c r="E61" s="198"/>
      <c r="F61" s="198" t="s">
        <v>258</v>
      </c>
      <c r="G61" s="198" t="s">
        <v>259</v>
      </c>
      <c r="H61" s="198" t="s">
        <v>260</v>
      </c>
      <c r="I61" s="383"/>
      <c r="J61" s="383"/>
      <c r="K61" s="122" t="s">
        <v>116</v>
      </c>
      <c r="L61" s="123" t="s">
        <v>258</v>
      </c>
      <c r="M61" s="383"/>
      <c r="N61" s="124" t="s">
        <v>118</v>
      </c>
      <c r="O61" s="118"/>
    </row>
    <row r="62" spans="1:15" x14ac:dyDescent="0.15">
      <c r="A62" s="118"/>
      <c r="B62" s="89"/>
      <c r="C62" s="198" t="s">
        <v>261</v>
      </c>
      <c r="D62" s="125" t="s">
        <v>262</v>
      </c>
      <c r="E62" s="198" t="s">
        <v>263</v>
      </c>
      <c r="F62" s="198" t="s">
        <v>264</v>
      </c>
      <c r="G62" s="198" t="s">
        <v>265</v>
      </c>
      <c r="H62" s="198"/>
      <c r="I62" s="384"/>
      <c r="J62" s="384"/>
      <c r="K62" s="198" t="s">
        <v>266</v>
      </c>
      <c r="L62" s="123" t="s">
        <v>267</v>
      </c>
      <c r="M62" s="384"/>
      <c r="N62" s="126"/>
      <c r="O62" s="118"/>
    </row>
    <row r="63" spans="1:15" x14ac:dyDescent="0.15">
      <c r="A63" s="112" t="s">
        <v>15</v>
      </c>
      <c r="B63" s="189" t="s">
        <v>13</v>
      </c>
      <c r="C63" s="240">
        <f>SUM(C65,C67,C69,C71,C73)</f>
        <v>141612</v>
      </c>
      <c r="D63" s="240">
        <f t="shared" ref="D63:D74" si="11">SUM(F63+L63)</f>
        <v>118738.19000000021</v>
      </c>
      <c r="E63" s="239">
        <f>D63/C63*100</f>
        <v>83.847548230376105</v>
      </c>
      <c r="F63" s="238">
        <f t="shared" ref="F63:F74" si="12">SUM(G63:J63)</f>
        <v>31684.190000000202</v>
      </c>
      <c r="G63" s="238">
        <f>SUM(G65,G67,G69,G71,G73)</f>
        <v>16642.970000000165</v>
      </c>
      <c r="H63" s="238">
        <f t="shared" ref="H63:J64" si="13">SUM(H65,H67,H69,H71,H73)</f>
        <v>14328.81000000004</v>
      </c>
      <c r="I63" s="238">
        <f t="shared" si="13"/>
        <v>712.12</v>
      </c>
      <c r="J63" s="238">
        <f t="shared" si="13"/>
        <v>0.28999999999999998</v>
      </c>
      <c r="K63" s="239">
        <f t="shared" ref="K63:K74" si="14">G63/F63*100</f>
        <v>52.527680208962444</v>
      </c>
      <c r="L63" s="238">
        <f>SUM(M63:N63)</f>
        <v>87054</v>
      </c>
      <c r="M63" s="238">
        <f>SUM(M65,M67,M69,M71,M73)</f>
        <v>87054</v>
      </c>
      <c r="N63" s="238">
        <f>SUM(N65,N67,N69,N71,N73)</f>
        <v>0</v>
      </c>
      <c r="O63" s="118"/>
    </row>
    <row r="64" spans="1:15" ht="14.25" customHeight="1" x14ac:dyDescent="0.15">
      <c r="A64" s="242"/>
      <c r="B64" s="189" t="s">
        <v>14</v>
      </c>
      <c r="C64" s="240">
        <v>0</v>
      </c>
      <c r="D64" s="240">
        <f t="shared" si="11"/>
        <v>26027.689999999959</v>
      </c>
      <c r="E64" s="240">
        <v>0</v>
      </c>
      <c r="F64" s="238">
        <f t="shared" si="12"/>
        <v>7214.0799999999581</v>
      </c>
      <c r="G64" s="238">
        <f>SUM(G66,G68,G70,G72,G74)</f>
        <v>5117.8389999999763</v>
      </c>
      <c r="H64" s="238">
        <f t="shared" si="13"/>
        <v>2096.2409999999818</v>
      </c>
      <c r="I64" s="238">
        <f t="shared" si="13"/>
        <v>0</v>
      </c>
      <c r="J64" s="238">
        <f t="shared" si="13"/>
        <v>0</v>
      </c>
      <c r="K64" s="239">
        <f t="shared" si="14"/>
        <v>70.942365485273328</v>
      </c>
      <c r="L64" s="238">
        <f t="shared" ref="L64:L74" si="15">SUM(M64:N64)</f>
        <v>18813.61</v>
      </c>
      <c r="M64" s="238">
        <f>SUM(M66,M68,M70,M72,M74)</f>
        <v>18813.61</v>
      </c>
      <c r="N64" s="238">
        <f>SUM(N66,N68,N70,N72,N74)</f>
        <v>0</v>
      </c>
      <c r="O64" s="118"/>
    </row>
    <row r="65" spans="1:15" x14ac:dyDescent="0.15">
      <c r="A65" s="112" t="s">
        <v>172</v>
      </c>
      <c r="B65" s="189" t="s">
        <v>13</v>
      </c>
      <c r="C65" s="240">
        <v>86420</v>
      </c>
      <c r="D65" s="240">
        <f t="shared" si="11"/>
        <v>74127.940000000104</v>
      </c>
      <c r="E65" s="239">
        <f>D65/C65*100</f>
        <v>85.776371210368097</v>
      </c>
      <c r="F65" s="238">
        <f t="shared" si="12"/>
        <v>15003.180000000106</v>
      </c>
      <c r="G65" s="238">
        <v>8389.4000000000888</v>
      </c>
      <c r="H65" s="238">
        <v>6350.5100000000166</v>
      </c>
      <c r="I65" s="238">
        <v>263.26999999999992</v>
      </c>
      <c r="J65" s="238">
        <v>0</v>
      </c>
      <c r="K65" s="239">
        <f t="shared" si="14"/>
        <v>55.91747882782203</v>
      </c>
      <c r="L65" s="238">
        <f t="shared" si="15"/>
        <v>59124.76</v>
      </c>
      <c r="M65" s="238">
        <v>59124.76</v>
      </c>
      <c r="N65" s="238">
        <v>0</v>
      </c>
      <c r="O65" s="118"/>
    </row>
    <row r="66" spans="1:15" ht="14.25" customHeight="1" x14ac:dyDescent="0.15">
      <c r="A66" s="242"/>
      <c r="B66" s="189" t="s">
        <v>14</v>
      </c>
      <c r="C66" s="240">
        <v>0</v>
      </c>
      <c r="D66" s="240">
        <f t="shared" si="11"/>
        <v>16607.136999999966</v>
      </c>
      <c r="E66" s="240">
        <v>0</v>
      </c>
      <c r="F66" s="238">
        <f t="shared" si="12"/>
        <v>3469.2579999999634</v>
      </c>
      <c r="G66" s="238">
        <v>2593.6739999999763</v>
      </c>
      <c r="H66" s="238">
        <v>875.58399999998687</v>
      </c>
      <c r="I66" s="238">
        <v>0</v>
      </c>
      <c r="J66" s="238">
        <v>0</v>
      </c>
      <c r="K66" s="239">
        <f t="shared" si="14"/>
        <v>74.761634908675106</v>
      </c>
      <c r="L66" s="238">
        <f t="shared" si="15"/>
        <v>13137.879000000001</v>
      </c>
      <c r="M66" s="238">
        <v>13137.879000000001</v>
      </c>
      <c r="N66" s="238">
        <v>0</v>
      </c>
      <c r="O66" s="118"/>
    </row>
    <row r="67" spans="1:15" x14ac:dyDescent="0.15">
      <c r="A67" s="112" t="s">
        <v>173</v>
      </c>
      <c r="B67" s="189" t="s">
        <v>13</v>
      </c>
      <c r="C67" s="240">
        <v>5209</v>
      </c>
      <c r="D67" s="240">
        <f t="shared" si="11"/>
        <v>3879.62</v>
      </c>
      <c r="E67" s="239">
        <f>D67/C67*100</f>
        <v>74.479170666154729</v>
      </c>
      <c r="F67" s="238">
        <f t="shared" si="12"/>
        <v>592.51</v>
      </c>
      <c r="G67" s="238">
        <v>225.9</v>
      </c>
      <c r="H67" s="238">
        <v>360.53999999999996</v>
      </c>
      <c r="I67" s="238">
        <v>6.07</v>
      </c>
      <c r="J67" s="238">
        <v>0</v>
      </c>
      <c r="K67" s="239">
        <f t="shared" si="14"/>
        <v>38.125938802720633</v>
      </c>
      <c r="L67" s="238">
        <f t="shared" si="15"/>
        <v>3287.11</v>
      </c>
      <c r="M67" s="238">
        <v>3287.11</v>
      </c>
      <c r="N67" s="238">
        <v>0</v>
      </c>
      <c r="O67" s="118"/>
    </row>
    <row r="68" spans="1:15" ht="14.25" customHeight="1" x14ac:dyDescent="0.15">
      <c r="A68" s="242"/>
      <c r="B68" s="189" t="s">
        <v>14</v>
      </c>
      <c r="C68" s="240">
        <v>0</v>
      </c>
      <c r="D68" s="240">
        <f t="shared" si="11"/>
        <v>902.93100000000015</v>
      </c>
      <c r="E68" s="240">
        <v>0</v>
      </c>
      <c r="F68" s="238">
        <f t="shared" si="12"/>
        <v>116.0960000000001</v>
      </c>
      <c r="G68" s="238">
        <v>59.918000000000092</v>
      </c>
      <c r="H68" s="238">
        <v>56.178000000000011</v>
      </c>
      <c r="I68" s="238">
        <v>0</v>
      </c>
      <c r="J68" s="238">
        <v>0</v>
      </c>
      <c r="K68" s="239">
        <f t="shared" si="14"/>
        <v>51.610735942668171</v>
      </c>
      <c r="L68" s="238">
        <f t="shared" si="15"/>
        <v>786.83500000000004</v>
      </c>
      <c r="M68" s="238">
        <v>786.83500000000004</v>
      </c>
      <c r="N68" s="238">
        <v>0</v>
      </c>
      <c r="O68" s="118"/>
    </row>
    <row r="69" spans="1:15" x14ac:dyDescent="0.15">
      <c r="A69" s="112" t="s">
        <v>174</v>
      </c>
      <c r="B69" s="189" t="s">
        <v>13</v>
      </c>
      <c r="C69" s="240">
        <v>29532</v>
      </c>
      <c r="D69" s="240">
        <f t="shared" si="11"/>
        <v>21687.030000000108</v>
      </c>
      <c r="E69" s="239">
        <f>D69/C69*100</f>
        <v>73.435696871190942</v>
      </c>
      <c r="F69" s="238">
        <f t="shared" si="12"/>
        <v>13927.330000000107</v>
      </c>
      <c r="G69" s="238">
        <v>6841.7800000000798</v>
      </c>
      <c r="H69" s="238">
        <v>6653.190000000026</v>
      </c>
      <c r="I69" s="238">
        <v>432.07000000000005</v>
      </c>
      <c r="J69" s="238">
        <v>0.28999999999999998</v>
      </c>
      <c r="K69" s="239">
        <f t="shared" si="14"/>
        <v>49.124850204597919</v>
      </c>
      <c r="L69" s="238">
        <f t="shared" si="15"/>
        <v>7759.7000000000007</v>
      </c>
      <c r="M69" s="238">
        <v>7759.7000000000007</v>
      </c>
      <c r="N69" s="238">
        <v>0</v>
      </c>
      <c r="O69" s="118"/>
    </row>
    <row r="70" spans="1:15" ht="14.25" customHeight="1" x14ac:dyDescent="0.15">
      <c r="A70" s="242"/>
      <c r="B70" s="189" t="s">
        <v>14</v>
      </c>
      <c r="C70" s="240">
        <v>0</v>
      </c>
      <c r="D70" s="240">
        <f t="shared" si="11"/>
        <v>4554.2099999999946</v>
      </c>
      <c r="E70" s="240">
        <v>0</v>
      </c>
      <c r="F70" s="238">
        <f t="shared" si="12"/>
        <v>3093.4759999999947</v>
      </c>
      <c r="G70" s="238">
        <v>2067.3330000000001</v>
      </c>
      <c r="H70" s="238">
        <v>1026.1429999999946</v>
      </c>
      <c r="I70" s="238">
        <v>0</v>
      </c>
      <c r="J70" s="238">
        <v>0</v>
      </c>
      <c r="K70" s="239">
        <f t="shared" si="14"/>
        <v>66.828803585352006</v>
      </c>
      <c r="L70" s="238">
        <f t="shared" si="15"/>
        <v>1460.7339999999999</v>
      </c>
      <c r="M70" s="238">
        <v>1460.7339999999999</v>
      </c>
      <c r="N70" s="238">
        <v>0</v>
      </c>
      <c r="O70" s="118"/>
    </row>
    <row r="71" spans="1:15" x14ac:dyDescent="0.15">
      <c r="A71" s="112" t="s">
        <v>175</v>
      </c>
      <c r="B71" s="189" t="s">
        <v>13</v>
      </c>
      <c r="C71" s="240">
        <v>6946</v>
      </c>
      <c r="D71" s="240">
        <f t="shared" si="11"/>
        <v>6548.479999999995</v>
      </c>
      <c r="E71" s="239">
        <f>D71/C71*100</f>
        <v>94.276993953354378</v>
      </c>
      <c r="F71" s="238">
        <f t="shared" si="12"/>
        <v>1330.7999999999954</v>
      </c>
      <c r="G71" s="238">
        <v>697.85999999999672</v>
      </c>
      <c r="H71" s="238">
        <v>625.35999999999876</v>
      </c>
      <c r="I71" s="238">
        <v>7.58</v>
      </c>
      <c r="J71" s="238">
        <v>0</v>
      </c>
      <c r="K71" s="239">
        <f t="shared" si="14"/>
        <v>52.439134355274952</v>
      </c>
      <c r="L71" s="238">
        <f t="shared" si="15"/>
        <v>5217.6799999999994</v>
      </c>
      <c r="M71" s="238">
        <v>5217.6799999999994</v>
      </c>
      <c r="N71" s="238">
        <v>0</v>
      </c>
      <c r="O71" s="118"/>
    </row>
    <row r="72" spans="1:15" ht="14.25" customHeight="1" x14ac:dyDescent="0.15">
      <c r="A72" s="242"/>
      <c r="B72" s="189" t="s">
        <v>14</v>
      </c>
      <c r="C72" s="240">
        <v>0</v>
      </c>
      <c r="D72" s="240">
        <f t="shared" si="11"/>
        <v>1522.7539999999992</v>
      </c>
      <c r="E72" s="240">
        <v>0</v>
      </c>
      <c r="F72" s="238">
        <f t="shared" si="12"/>
        <v>328.97399999999925</v>
      </c>
      <c r="G72" s="238">
        <v>238.85099999999915</v>
      </c>
      <c r="H72" s="238">
        <v>90.123000000000118</v>
      </c>
      <c r="I72" s="238">
        <v>0</v>
      </c>
      <c r="J72" s="238">
        <v>0</v>
      </c>
      <c r="K72" s="239">
        <f t="shared" si="14"/>
        <v>72.604825913293965</v>
      </c>
      <c r="L72" s="238">
        <f t="shared" si="15"/>
        <v>1193.78</v>
      </c>
      <c r="M72" s="238">
        <v>1193.78</v>
      </c>
      <c r="N72" s="238">
        <v>0</v>
      </c>
      <c r="O72" s="118"/>
    </row>
    <row r="73" spans="1:15" x14ac:dyDescent="0.15">
      <c r="A73" s="112" t="s">
        <v>176</v>
      </c>
      <c r="B73" s="189" t="s">
        <v>13</v>
      </c>
      <c r="C73" s="240">
        <v>13505</v>
      </c>
      <c r="D73" s="240">
        <f t="shared" si="11"/>
        <v>12495.12</v>
      </c>
      <c r="E73" s="239">
        <f>D73/C73*100</f>
        <v>92.522176971492044</v>
      </c>
      <c r="F73" s="238">
        <f t="shared" si="12"/>
        <v>830.37000000000046</v>
      </c>
      <c r="G73" s="238">
        <v>488.03000000000043</v>
      </c>
      <c r="H73" s="238">
        <v>339.21</v>
      </c>
      <c r="I73" s="238">
        <v>3.13</v>
      </c>
      <c r="J73" s="238">
        <v>0</v>
      </c>
      <c r="K73" s="239">
        <f t="shared" si="14"/>
        <v>58.772595349061284</v>
      </c>
      <c r="L73" s="238">
        <f t="shared" si="15"/>
        <v>11664.75</v>
      </c>
      <c r="M73" s="238">
        <v>11664.75</v>
      </c>
      <c r="N73" s="238">
        <v>0</v>
      </c>
      <c r="O73" s="118"/>
    </row>
    <row r="74" spans="1:15" ht="15" thickBot="1" x14ac:dyDescent="0.2">
      <c r="A74" s="241"/>
      <c r="B74" s="189" t="s">
        <v>14</v>
      </c>
      <c r="C74" s="240">
        <v>0</v>
      </c>
      <c r="D74" s="240">
        <f t="shared" si="11"/>
        <v>2440.6580000000008</v>
      </c>
      <c r="E74" s="240">
        <v>0</v>
      </c>
      <c r="F74" s="238">
        <f t="shared" si="12"/>
        <v>206.27600000000092</v>
      </c>
      <c r="G74" s="240">
        <v>158.06300000000078</v>
      </c>
      <c r="H74" s="240">
        <v>48.213000000000122</v>
      </c>
      <c r="I74" s="240">
        <v>0</v>
      </c>
      <c r="J74" s="240">
        <v>0</v>
      </c>
      <c r="K74" s="239">
        <f t="shared" si="14"/>
        <v>76.626946421299664</v>
      </c>
      <c r="L74" s="238">
        <f t="shared" si="15"/>
        <v>2234.3820000000001</v>
      </c>
      <c r="M74" s="238">
        <v>2234.3820000000001</v>
      </c>
      <c r="N74" s="238">
        <v>0</v>
      </c>
      <c r="O74" s="118"/>
    </row>
    <row r="75" spans="1:15" x14ac:dyDescent="0.15">
      <c r="A75" s="127" t="str">
        <f>+$A$27</f>
        <v>　　資料　　総土地面積：国土地理院（R2.1.1）</v>
      </c>
      <c r="B75" s="114"/>
      <c r="C75" s="114"/>
      <c r="D75" s="114"/>
      <c r="E75" s="114"/>
      <c r="F75" s="114"/>
      <c r="G75" s="114"/>
      <c r="H75" s="114"/>
      <c r="I75" s="114"/>
      <c r="J75" s="114"/>
      <c r="K75" s="114"/>
      <c r="L75" s="128"/>
      <c r="M75" s="128"/>
      <c r="N75" s="128"/>
      <c r="O75" s="89"/>
    </row>
    <row r="76" spans="1:15" x14ac:dyDescent="0.15">
      <c r="A76" s="129" t="s">
        <v>47</v>
      </c>
      <c r="B76" s="89"/>
      <c r="C76" s="293"/>
      <c r="D76" s="89"/>
      <c r="E76" s="89"/>
      <c r="F76" s="89"/>
      <c r="G76" s="89"/>
      <c r="H76" s="89"/>
      <c r="I76" s="89"/>
      <c r="J76" s="89"/>
      <c r="K76" s="89"/>
      <c r="L76" s="89"/>
      <c r="M76" s="89"/>
      <c r="N76" s="89"/>
      <c r="O76" s="89"/>
    </row>
    <row r="77" spans="1:15" ht="17.25" x14ac:dyDescent="0.15">
      <c r="A77" s="88" t="s">
        <v>491</v>
      </c>
      <c r="B77" s="89"/>
      <c r="C77" s="293"/>
      <c r="D77" s="89"/>
      <c r="E77" s="89"/>
      <c r="F77" s="96"/>
      <c r="G77" s="89"/>
      <c r="H77" s="89"/>
      <c r="I77" s="89"/>
      <c r="J77" s="89"/>
      <c r="K77" s="89"/>
      <c r="L77" s="89"/>
      <c r="M77" s="89"/>
      <c r="N77" s="89"/>
      <c r="O77" s="89"/>
    </row>
    <row r="78" spans="1:15" ht="14.25" customHeight="1" thickBot="1" x14ac:dyDescent="0.2">
      <c r="A78" s="386" t="s">
        <v>253</v>
      </c>
      <c r="B78" s="386"/>
      <c r="C78" s="386"/>
      <c r="D78" s="386"/>
      <c r="E78" s="386"/>
      <c r="F78" s="386"/>
      <c r="G78" s="386"/>
      <c r="H78" s="386"/>
      <c r="I78" s="386"/>
      <c r="J78" s="386"/>
      <c r="K78" s="386"/>
      <c r="L78" s="386"/>
      <c r="M78" s="386"/>
      <c r="N78" s="386"/>
      <c r="O78" s="89"/>
    </row>
    <row r="79" spans="1:15" ht="14.25" customHeight="1" x14ac:dyDescent="0.15">
      <c r="A79" s="113"/>
      <c r="B79" s="114"/>
      <c r="C79" s="380" t="s">
        <v>407</v>
      </c>
      <c r="D79" s="115"/>
      <c r="E79" s="115"/>
      <c r="F79" s="104" t="s">
        <v>254</v>
      </c>
      <c r="G79" s="105"/>
      <c r="H79" s="105"/>
      <c r="I79" s="105"/>
      <c r="J79" s="105"/>
      <c r="K79" s="105"/>
      <c r="L79" s="116" t="s">
        <v>255</v>
      </c>
      <c r="M79" s="117"/>
      <c r="N79" s="117"/>
      <c r="O79" s="118"/>
    </row>
    <row r="80" spans="1:15" ht="14.25" customHeight="1" x14ac:dyDescent="0.15">
      <c r="A80" s="107" t="s">
        <v>192</v>
      </c>
      <c r="B80" s="101"/>
      <c r="C80" s="381"/>
      <c r="D80" s="198" t="s">
        <v>256</v>
      </c>
      <c r="E80" s="198" t="s">
        <v>257</v>
      </c>
      <c r="F80" s="189"/>
      <c r="G80" s="189"/>
      <c r="H80" s="189"/>
      <c r="I80" s="382" t="s">
        <v>408</v>
      </c>
      <c r="J80" s="382" t="s">
        <v>409</v>
      </c>
      <c r="K80" s="119" t="s">
        <v>115</v>
      </c>
      <c r="L80" s="120"/>
      <c r="M80" s="385" t="s">
        <v>447</v>
      </c>
      <c r="N80" s="121" t="s">
        <v>117</v>
      </c>
      <c r="O80" s="118"/>
    </row>
    <row r="81" spans="1:15" ht="14.25" customHeight="1" x14ac:dyDescent="0.15">
      <c r="A81" s="107"/>
      <c r="B81" s="101"/>
      <c r="C81" s="381"/>
      <c r="D81" s="198"/>
      <c r="E81" s="198"/>
      <c r="F81" s="198" t="s">
        <v>258</v>
      </c>
      <c r="G81" s="198" t="s">
        <v>259</v>
      </c>
      <c r="H81" s="198" t="s">
        <v>260</v>
      </c>
      <c r="I81" s="383"/>
      <c r="J81" s="383"/>
      <c r="K81" s="122" t="s">
        <v>116</v>
      </c>
      <c r="L81" s="123" t="s">
        <v>258</v>
      </c>
      <c r="M81" s="383"/>
      <c r="N81" s="124" t="s">
        <v>118</v>
      </c>
      <c r="O81" s="118"/>
    </row>
    <row r="82" spans="1:15" x14ac:dyDescent="0.15">
      <c r="A82" s="118"/>
      <c r="B82" s="89"/>
      <c r="C82" s="198" t="s">
        <v>261</v>
      </c>
      <c r="D82" s="125" t="s">
        <v>262</v>
      </c>
      <c r="E82" s="198" t="s">
        <v>263</v>
      </c>
      <c r="F82" s="198" t="s">
        <v>264</v>
      </c>
      <c r="G82" s="198" t="s">
        <v>265</v>
      </c>
      <c r="H82" s="198"/>
      <c r="I82" s="384"/>
      <c r="J82" s="384"/>
      <c r="K82" s="198" t="s">
        <v>266</v>
      </c>
      <c r="L82" s="123" t="s">
        <v>267</v>
      </c>
      <c r="M82" s="384"/>
      <c r="N82" s="126"/>
      <c r="O82" s="118"/>
    </row>
    <row r="83" spans="1:15" x14ac:dyDescent="0.15">
      <c r="A83" s="112" t="s">
        <v>15</v>
      </c>
      <c r="B83" s="189" t="s">
        <v>13</v>
      </c>
      <c r="C83" s="240">
        <f>SUM(C85,C87,C89,C91,C93)</f>
        <v>147811</v>
      </c>
      <c r="D83" s="240">
        <f t="shared" ref="D83:D94" si="16">SUM(F83+L83)</f>
        <v>112447.50000000032</v>
      </c>
      <c r="E83" s="239">
        <f>D83/C83*100</f>
        <v>76.075190615042402</v>
      </c>
      <c r="F83" s="238">
        <f t="shared" ref="F83:F94" si="17">SUM(G83:J83)</f>
        <v>43970.310000000318</v>
      </c>
      <c r="G83" s="238">
        <f>SUM(G85,G87,G89,G91,G93)</f>
        <v>20000.500000000084</v>
      </c>
      <c r="H83" s="238">
        <f t="shared" ref="H83:J84" si="18">SUM(H85,H87,H89,H91,H93)</f>
        <v>22097.340000000237</v>
      </c>
      <c r="I83" s="238">
        <f t="shared" si="18"/>
        <v>1608.3499999999981</v>
      </c>
      <c r="J83" s="238">
        <f t="shared" si="18"/>
        <v>264.12</v>
      </c>
      <c r="K83" s="239">
        <f t="shared" ref="K83:K94" si="19">G83/F83*100</f>
        <v>45.486374783347991</v>
      </c>
      <c r="L83" s="238">
        <f>SUM(M83:N83)</f>
        <v>68477.19</v>
      </c>
      <c r="M83" s="238">
        <f>SUM(M85,M87,M89,M91,M93)</f>
        <v>68220.81</v>
      </c>
      <c r="N83" s="238">
        <f>SUM(N85,N87,N89,N91,N93)</f>
        <v>256.38</v>
      </c>
      <c r="O83" s="118"/>
    </row>
    <row r="84" spans="1:15" ht="14.25" customHeight="1" x14ac:dyDescent="0.15">
      <c r="A84" s="242"/>
      <c r="B84" s="189" t="s">
        <v>14</v>
      </c>
      <c r="C84" s="240">
        <v>0</v>
      </c>
      <c r="D84" s="240">
        <f t="shared" si="16"/>
        <v>23525.44199999993</v>
      </c>
      <c r="E84" s="240">
        <v>0</v>
      </c>
      <c r="F84" s="238">
        <f t="shared" si="17"/>
        <v>9490.2659999999305</v>
      </c>
      <c r="G84" s="238">
        <f>SUM(G86,G88,G90,G92,G94)</f>
        <v>6175.9349999999831</v>
      </c>
      <c r="H84" s="238">
        <f t="shared" si="18"/>
        <v>3314.3309999999465</v>
      </c>
      <c r="I84" s="238">
        <f t="shared" si="18"/>
        <v>0</v>
      </c>
      <c r="J84" s="238">
        <f t="shared" si="18"/>
        <v>0</v>
      </c>
      <c r="K84" s="239">
        <f t="shared" si="19"/>
        <v>65.07652156430629</v>
      </c>
      <c r="L84" s="238">
        <f t="shared" ref="L84:L94" si="20">SUM(M84:N84)</f>
        <v>14035.175999999999</v>
      </c>
      <c r="M84" s="238">
        <f>SUM(M86,M88,M90,M92,M94)</f>
        <v>13991.819</v>
      </c>
      <c r="N84" s="238">
        <f>SUM(N86,N88,N90,N92,N94)</f>
        <v>43.356999999999999</v>
      </c>
      <c r="O84" s="118"/>
    </row>
    <row r="85" spans="1:15" x14ac:dyDescent="0.15">
      <c r="A85" s="112" t="s">
        <v>43</v>
      </c>
      <c r="B85" s="189" t="s">
        <v>13</v>
      </c>
      <c r="C85" s="240">
        <v>82461</v>
      </c>
      <c r="D85" s="240">
        <f t="shared" si="16"/>
        <v>57424.660000000302</v>
      </c>
      <c r="E85" s="239">
        <f>D85/C85*100</f>
        <v>69.638568535429229</v>
      </c>
      <c r="F85" s="238">
        <f t="shared" si="17"/>
        <v>26384.400000000303</v>
      </c>
      <c r="G85" s="238">
        <v>10704.480000000094</v>
      </c>
      <c r="H85" s="238">
        <v>14444.220000000212</v>
      </c>
      <c r="I85" s="238">
        <v>972.77999999999781</v>
      </c>
      <c r="J85" s="238">
        <v>262.92</v>
      </c>
      <c r="K85" s="239">
        <f t="shared" si="19"/>
        <v>40.571246645745099</v>
      </c>
      <c r="L85" s="238">
        <f t="shared" si="20"/>
        <v>31040.26</v>
      </c>
      <c r="M85" s="238">
        <v>30826.39</v>
      </c>
      <c r="N85" s="238">
        <v>213.86999999999998</v>
      </c>
      <c r="O85" s="118"/>
    </row>
    <row r="86" spans="1:15" ht="14.25" customHeight="1" x14ac:dyDescent="0.15">
      <c r="A86" s="242"/>
      <c r="B86" s="189" t="s">
        <v>14</v>
      </c>
      <c r="C86" s="240">
        <v>0</v>
      </c>
      <c r="D86" s="240">
        <f t="shared" si="16"/>
        <v>11389.880999999938</v>
      </c>
      <c r="E86" s="240">
        <v>0</v>
      </c>
      <c r="F86" s="238">
        <f t="shared" si="17"/>
        <v>5620.0509999999376</v>
      </c>
      <c r="G86" s="238">
        <v>3509.164999999985</v>
      </c>
      <c r="H86" s="238">
        <v>2110.8859999999527</v>
      </c>
      <c r="I86" s="238">
        <v>0</v>
      </c>
      <c r="J86" s="238">
        <v>0</v>
      </c>
      <c r="K86" s="239">
        <f t="shared" si="19"/>
        <v>62.440091735822755</v>
      </c>
      <c r="L86" s="238">
        <f t="shared" si="20"/>
        <v>5769.83</v>
      </c>
      <c r="M86" s="238">
        <v>5727.9679999999998</v>
      </c>
      <c r="N86" s="238">
        <v>41.862000000000002</v>
      </c>
      <c r="O86" s="118"/>
    </row>
    <row r="87" spans="1:15" x14ac:dyDescent="0.15">
      <c r="A87" s="112" t="s">
        <v>44</v>
      </c>
      <c r="B87" s="189" t="s">
        <v>13</v>
      </c>
      <c r="C87" s="240">
        <v>21709</v>
      </c>
      <c r="D87" s="240">
        <f t="shared" si="16"/>
        <v>17060.670000000093</v>
      </c>
      <c r="E87" s="239">
        <f>D87/C87*100</f>
        <v>78.588004974895625</v>
      </c>
      <c r="F87" s="238">
        <f t="shared" si="17"/>
        <v>12592.540000000094</v>
      </c>
      <c r="G87" s="238">
        <v>6435.2900000000582</v>
      </c>
      <c r="H87" s="238">
        <v>5704.1100000000351</v>
      </c>
      <c r="I87" s="238">
        <v>451.94000000000017</v>
      </c>
      <c r="J87" s="238">
        <v>1.2</v>
      </c>
      <c r="K87" s="239">
        <f t="shared" si="19"/>
        <v>51.103986963710348</v>
      </c>
      <c r="L87" s="238">
        <f t="shared" si="20"/>
        <v>4468.13</v>
      </c>
      <c r="M87" s="238">
        <v>4468.13</v>
      </c>
      <c r="N87" s="240">
        <v>0</v>
      </c>
      <c r="O87" s="118"/>
    </row>
    <row r="88" spans="1:15" ht="14.25" customHeight="1" x14ac:dyDescent="0.15">
      <c r="A88" s="242"/>
      <c r="B88" s="189" t="s">
        <v>14</v>
      </c>
      <c r="C88" s="240">
        <v>0</v>
      </c>
      <c r="D88" s="240">
        <f t="shared" si="16"/>
        <v>3351.9829999999874</v>
      </c>
      <c r="E88" s="240">
        <v>0</v>
      </c>
      <c r="F88" s="238">
        <f t="shared" si="17"/>
        <v>2589.0749999999875</v>
      </c>
      <c r="G88" s="238">
        <v>1666.9069999999956</v>
      </c>
      <c r="H88" s="238">
        <v>922.16799999999193</v>
      </c>
      <c r="I88" s="238">
        <v>0</v>
      </c>
      <c r="J88" s="238">
        <v>0</v>
      </c>
      <c r="K88" s="239">
        <f t="shared" si="19"/>
        <v>64.382337321244208</v>
      </c>
      <c r="L88" s="238">
        <f t="shared" si="20"/>
        <v>762.90800000000002</v>
      </c>
      <c r="M88" s="238">
        <v>762.90800000000002</v>
      </c>
      <c r="N88" s="240">
        <v>0</v>
      </c>
      <c r="O88" s="118"/>
    </row>
    <row r="89" spans="1:15" x14ac:dyDescent="0.15">
      <c r="A89" s="112" t="s">
        <v>45</v>
      </c>
      <c r="B89" s="189" t="s">
        <v>13</v>
      </c>
      <c r="C89" s="240">
        <v>12527</v>
      </c>
      <c r="D89" s="240">
        <f t="shared" si="16"/>
        <v>10987.419999999993</v>
      </c>
      <c r="E89" s="239">
        <f>D89/C89*100</f>
        <v>87.709906601740187</v>
      </c>
      <c r="F89" s="238">
        <f t="shared" si="17"/>
        <v>1570.8899999999944</v>
      </c>
      <c r="G89" s="238">
        <v>712.62999999999852</v>
      </c>
      <c r="H89" s="238">
        <v>794.85999999999592</v>
      </c>
      <c r="I89" s="238">
        <v>63.400000000000006</v>
      </c>
      <c r="J89" s="238">
        <v>0</v>
      </c>
      <c r="K89" s="239">
        <f t="shared" si="19"/>
        <v>45.364729548217959</v>
      </c>
      <c r="L89" s="238">
        <f t="shared" si="20"/>
        <v>9416.5299999999988</v>
      </c>
      <c r="M89" s="238">
        <v>9374.0199999999986</v>
      </c>
      <c r="N89" s="238">
        <v>42.510000000000005</v>
      </c>
      <c r="O89" s="118"/>
    </row>
    <row r="90" spans="1:15" ht="14.25" customHeight="1" x14ac:dyDescent="0.15">
      <c r="A90" s="242"/>
      <c r="B90" s="189" t="s">
        <v>14</v>
      </c>
      <c r="C90" s="240">
        <v>0</v>
      </c>
      <c r="D90" s="240">
        <f t="shared" si="16"/>
        <v>2381.0880000000006</v>
      </c>
      <c r="E90" s="240">
        <v>0</v>
      </c>
      <c r="F90" s="238">
        <f t="shared" si="17"/>
        <v>350.64700000000096</v>
      </c>
      <c r="G90" s="238">
        <v>240.57499999999985</v>
      </c>
      <c r="H90" s="238">
        <v>110.07200000000114</v>
      </c>
      <c r="I90" s="238">
        <v>0</v>
      </c>
      <c r="J90" s="238">
        <v>0</v>
      </c>
      <c r="K90" s="239">
        <f t="shared" si="19"/>
        <v>68.608885859567934</v>
      </c>
      <c r="L90" s="238">
        <f t="shared" si="20"/>
        <v>2030.4409999999998</v>
      </c>
      <c r="M90" s="238">
        <v>2028.9459999999999</v>
      </c>
      <c r="N90" s="238">
        <v>1.4950000000000001</v>
      </c>
      <c r="O90" s="118"/>
    </row>
    <row r="91" spans="1:15" x14ac:dyDescent="0.15">
      <c r="A91" s="112" t="s">
        <v>46</v>
      </c>
      <c r="B91" s="189" t="s">
        <v>13</v>
      </c>
      <c r="C91" s="240">
        <v>8084</v>
      </c>
      <c r="D91" s="240">
        <f t="shared" si="16"/>
        <v>6258.0799999999981</v>
      </c>
      <c r="E91" s="239">
        <f>D91/C91*100</f>
        <v>77.413161801088549</v>
      </c>
      <c r="F91" s="238">
        <f t="shared" si="17"/>
        <v>1059.2699999999982</v>
      </c>
      <c r="G91" s="238">
        <v>591.84999999999889</v>
      </c>
      <c r="H91" s="238">
        <v>395.40999999999934</v>
      </c>
      <c r="I91" s="238">
        <v>72.010000000000005</v>
      </c>
      <c r="J91" s="238">
        <v>0</v>
      </c>
      <c r="K91" s="239">
        <f t="shared" si="19"/>
        <v>55.873384500646658</v>
      </c>
      <c r="L91" s="238">
        <f t="shared" si="20"/>
        <v>5198.8100000000004</v>
      </c>
      <c r="M91" s="238">
        <v>5198.8100000000004</v>
      </c>
      <c r="N91" s="240">
        <v>0</v>
      </c>
      <c r="O91" s="118"/>
    </row>
    <row r="92" spans="1:15" ht="14.25" customHeight="1" x14ac:dyDescent="0.15">
      <c r="A92" s="242"/>
      <c r="B92" s="189" t="s">
        <v>14</v>
      </c>
      <c r="C92" s="240">
        <v>0</v>
      </c>
      <c r="D92" s="240">
        <f t="shared" si="16"/>
        <v>1560.3010000000004</v>
      </c>
      <c r="E92" s="240">
        <v>0</v>
      </c>
      <c r="F92" s="238">
        <f t="shared" si="17"/>
        <v>274.79000000000053</v>
      </c>
      <c r="G92" s="238">
        <v>215.17800000000059</v>
      </c>
      <c r="H92" s="238">
        <v>59.611999999999945</v>
      </c>
      <c r="I92" s="238">
        <v>0</v>
      </c>
      <c r="J92" s="238">
        <v>0</v>
      </c>
      <c r="K92" s="239">
        <f t="shared" si="19"/>
        <v>78.306343025583232</v>
      </c>
      <c r="L92" s="238">
        <f t="shared" si="20"/>
        <v>1285.511</v>
      </c>
      <c r="M92" s="238">
        <v>1285.511</v>
      </c>
      <c r="N92" s="240">
        <v>0</v>
      </c>
      <c r="O92" s="118"/>
    </row>
    <row r="93" spans="1:15" x14ac:dyDescent="0.15">
      <c r="A93" s="112" t="s">
        <v>479</v>
      </c>
      <c r="B93" s="189" t="s">
        <v>13</v>
      </c>
      <c r="C93" s="240">
        <v>23030</v>
      </c>
      <c r="D93" s="240">
        <f t="shared" si="16"/>
        <v>20716.669999999925</v>
      </c>
      <c r="E93" s="239">
        <f>D93/C93*100</f>
        <v>89.955145462439972</v>
      </c>
      <c r="F93" s="238">
        <f t="shared" si="17"/>
        <v>2363.2099999999255</v>
      </c>
      <c r="G93" s="238">
        <v>1556.2499999999345</v>
      </c>
      <c r="H93" s="238">
        <v>758.73999999999114</v>
      </c>
      <c r="I93" s="238">
        <v>48.22</v>
      </c>
      <c r="J93" s="238">
        <v>0</v>
      </c>
      <c r="K93" s="239">
        <f t="shared" si="19"/>
        <v>65.85322506252021</v>
      </c>
      <c r="L93" s="238">
        <f t="shared" si="20"/>
        <v>18353.46</v>
      </c>
      <c r="M93" s="238">
        <v>18353.46</v>
      </c>
      <c r="N93" s="240">
        <v>0</v>
      </c>
      <c r="O93" s="118"/>
    </row>
    <row r="94" spans="1:15" ht="15" thickBot="1" x14ac:dyDescent="0.2">
      <c r="A94" s="241"/>
      <c r="B94" s="189" t="s">
        <v>14</v>
      </c>
      <c r="C94" s="240">
        <v>0</v>
      </c>
      <c r="D94" s="240">
        <f t="shared" si="16"/>
        <v>4842.1890000000021</v>
      </c>
      <c r="E94" s="240">
        <v>0</v>
      </c>
      <c r="F94" s="238">
        <f t="shared" si="17"/>
        <v>655.7030000000027</v>
      </c>
      <c r="G94" s="240">
        <v>544.11000000000195</v>
      </c>
      <c r="H94" s="240">
        <v>111.59300000000079</v>
      </c>
      <c r="I94" s="240">
        <v>0</v>
      </c>
      <c r="J94" s="240">
        <v>0</v>
      </c>
      <c r="K94" s="239">
        <f t="shared" si="19"/>
        <v>82.981166778251691</v>
      </c>
      <c r="L94" s="238">
        <f t="shared" si="20"/>
        <v>4186.4859999999999</v>
      </c>
      <c r="M94" s="238">
        <v>4186.4859999999999</v>
      </c>
      <c r="N94" s="240">
        <v>0</v>
      </c>
      <c r="O94" s="118"/>
    </row>
    <row r="95" spans="1:15" x14ac:dyDescent="0.15">
      <c r="A95" s="127" t="str">
        <f>+$A$27</f>
        <v>　　資料　　総土地面積：国土地理院（R2.1.1）</v>
      </c>
      <c r="B95" s="114"/>
      <c r="C95" s="114"/>
      <c r="D95" s="114"/>
      <c r="E95" s="114"/>
      <c r="F95" s="114"/>
      <c r="G95" s="114"/>
      <c r="H95" s="114"/>
      <c r="I95" s="114"/>
      <c r="J95" s="114"/>
      <c r="K95" s="114"/>
      <c r="L95" s="128"/>
      <c r="M95" s="128"/>
      <c r="N95" s="128"/>
      <c r="O95" s="89"/>
    </row>
    <row r="96" spans="1:15" x14ac:dyDescent="0.15">
      <c r="A96" s="129" t="s">
        <v>47</v>
      </c>
      <c r="B96" s="89"/>
      <c r="C96" s="293"/>
      <c r="D96" s="89"/>
      <c r="E96" s="89"/>
      <c r="F96" s="89"/>
      <c r="G96" s="89"/>
      <c r="H96" s="89"/>
      <c r="I96" s="89"/>
      <c r="J96" s="89"/>
      <c r="K96" s="89"/>
      <c r="L96" s="89"/>
      <c r="M96" s="89"/>
      <c r="N96" s="89"/>
      <c r="O96" s="89"/>
    </row>
    <row r="97" spans="1:15" ht="17.25" x14ac:dyDescent="0.15">
      <c r="A97" s="88" t="s">
        <v>490</v>
      </c>
      <c r="B97" s="89"/>
      <c r="C97" s="293"/>
      <c r="D97" s="89"/>
      <c r="E97" s="89"/>
      <c r="F97" s="96"/>
      <c r="G97" s="89"/>
      <c r="H97" s="89"/>
      <c r="I97" s="89"/>
      <c r="J97" s="89"/>
      <c r="K97" s="89"/>
      <c r="L97" s="89"/>
      <c r="M97" s="89"/>
      <c r="N97" s="89"/>
      <c r="O97" s="89"/>
    </row>
    <row r="98" spans="1:15" ht="14.25" customHeight="1" thickBot="1" x14ac:dyDescent="0.2">
      <c r="A98" s="386" t="s">
        <v>253</v>
      </c>
      <c r="B98" s="386"/>
      <c r="C98" s="386"/>
      <c r="D98" s="386"/>
      <c r="E98" s="386"/>
      <c r="F98" s="386"/>
      <c r="G98" s="386"/>
      <c r="H98" s="386"/>
      <c r="I98" s="386"/>
      <c r="J98" s="386"/>
      <c r="K98" s="386"/>
      <c r="L98" s="386"/>
      <c r="M98" s="386"/>
      <c r="N98" s="386"/>
      <c r="O98" s="89"/>
    </row>
    <row r="99" spans="1:15" ht="14.25" customHeight="1" x14ac:dyDescent="0.15">
      <c r="A99" s="113"/>
      <c r="B99" s="114"/>
      <c r="C99" s="380" t="s">
        <v>407</v>
      </c>
      <c r="D99" s="115"/>
      <c r="E99" s="115"/>
      <c r="F99" s="104" t="s">
        <v>254</v>
      </c>
      <c r="G99" s="105"/>
      <c r="H99" s="105"/>
      <c r="I99" s="105"/>
      <c r="J99" s="105"/>
      <c r="K99" s="105"/>
      <c r="L99" s="116" t="s">
        <v>255</v>
      </c>
      <c r="M99" s="117"/>
      <c r="N99" s="117"/>
      <c r="O99" s="118"/>
    </row>
    <row r="100" spans="1:15" ht="14.25" customHeight="1" x14ac:dyDescent="0.15">
      <c r="A100" s="107" t="s">
        <v>192</v>
      </c>
      <c r="B100" s="101"/>
      <c r="C100" s="381"/>
      <c r="D100" s="198" t="s">
        <v>256</v>
      </c>
      <c r="E100" s="198" t="s">
        <v>257</v>
      </c>
      <c r="F100" s="189"/>
      <c r="G100" s="189"/>
      <c r="H100" s="189"/>
      <c r="I100" s="382" t="s">
        <v>408</v>
      </c>
      <c r="J100" s="382" t="s">
        <v>409</v>
      </c>
      <c r="K100" s="119" t="s">
        <v>115</v>
      </c>
      <c r="L100" s="120"/>
      <c r="M100" s="385" t="s">
        <v>447</v>
      </c>
      <c r="N100" s="121" t="s">
        <v>117</v>
      </c>
      <c r="O100" s="118"/>
    </row>
    <row r="101" spans="1:15" ht="14.25" customHeight="1" x14ac:dyDescent="0.15">
      <c r="A101" s="107"/>
      <c r="B101" s="101"/>
      <c r="C101" s="381"/>
      <c r="D101" s="198"/>
      <c r="E101" s="198"/>
      <c r="F101" s="198" t="s">
        <v>258</v>
      </c>
      <c r="G101" s="198" t="s">
        <v>259</v>
      </c>
      <c r="H101" s="198" t="s">
        <v>260</v>
      </c>
      <c r="I101" s="383"/>
      <c r="J101" s="383"/>
      <c r="K101" s="122" t="s">
        <v>116</v>
      </c>
      <c r="L101" s="123" t="s">
        <v>258</v>
      </c>
      <c r="M101" s="383"/>
      <c r="N101" s="124" t="s">
        <v>118</v>
      </c>
      <c r="O101" s="118"/>
    </row>
    <row r="102" spans="1:15" x14ac:dyDescent="0.15">
      <c r="A102" s="118"/>
      <c r="B102" s="89"/>
      <c r="C102" s="198" t="s">
        <v>261</v>
      </c>
      <c r="D102" s="125" t="s">
        <v>262</v>
      </c>
      <c r="E102" s="198" t="s">
        <v>263</v>
      </c>
      <c r="F102" s="198" t="s">
        <v>264</v>
      </c>
      <c r="G102" s="198" t="s">
        <v>265</v>
      </c>
      <c r="H102" s="198"/>
      <c r="I102" s="384"/>
      <c r="J102" s="384"/>
      <c r="K102" s="198" t="s">
        <v>266</v>
      </c>
      <c r="L102" s="123" t="s">
        <v>267</v>
      </c>
      <c r="M102" s="384"/>
      <c r="N102" s="126"/>
      <c r="O102" s="118"/>
    </row>
    <row r="103" spans="1:15" x14ac:dyDescent="0.15">
      <c r="A103" s="112" t="s">
        <v>15</v>
      </c>
      <c r="B103" s="189" t="s">
        <v>13</v>
      </c>
      <c r="C103" s="294">
        <f>SUM(C105,C126)</f>
        <v>335074</v>
      </c>
      <c r="D103" s="240">
        <f t="shared" ref="D103:D116" si="21">SUM(F103+L103)</f>
        <v>213004.39000000019</v>
      </c>
      <c r="E103" s="239">
        <f>D103/C103*100</f>
        <v>63.569357813497973</v>
      </c>
      <c r="F103" s="238">
        <f t="shared" ref="F103:F116" si="22">SUM(G103:J103)</f>
        <v>53242.880000000223</v>
      </c>
      <c r="G103" s="238">
        <v>28867.400000000176</v>
      </c>
      <c r="H103" s="238">
        <v>23584.610000000044</v>
      </c>
      <c r="I103" s="238">
        <v>790.22000000000025</v>
      </c>
      <c r="J103" s="238">
        <v>0.65</v>
      </c>
      <c r="K103" s="239">
        <f t="shared" ref="K103:K116" si="23">G103/F103*100</f>
        <v>54.21832928646996</v>
      </c>
      <c r="L103" s="238">
        <f>SUM(M103:N103)</f>
        <v>159761.50999999998</v>
      </c>
      <c r="M103" s="238">
        <v>159537.09999999998</v>
      </c>
      <c r="N103" s="238">
        <v>224.41</v>
      </c>
      <c r="O103" s="118"/>
    </row>
    <row r="104" spans="1:15" ht="14.25" customHeight="1" x14ac:dyDescent="0.15">
      <c r="A104" s="242"/>
      <c r="B104" s="189" t="s">
        <v>14</v>
      </c>
      <c r="C104" s="294">
        <v>0</v>
      </c>
      <c r="D104" s="240">
        <f t="shared" si="21"/>
        <v>39101.224999999962</v>
      </c>
      <c r="E104" s="240">
        <v>0</v>
      </c>
      <c r="F104" s="238">
        <f t="shared" si="22"/>
        <v>12418.147999999957</v>
      </c>
      <c r="G104" s="238">
        <v>8939.8969999999954</v>
      </c>
      <c r="H104" s="238">
        <v>3478.250999999962</v>
      </c>
      <c r="I104" s="238">
        <v>0</v>
      </c>
      <c r="J104" s="238">
        <v>0</v>
      </c>
      <c r="K104" s="239">
        <f t="shared" si="23"/>
        <v>71.990581848436875</v>
      </c>
      <c r="L104" s="238">
        <f t="shared" ref="L104:L116" si="24">SUM(M104:N104)</f>
        <v>26683.077000000001</v>
      </c>
      <c r="M104" s="238">
        <v>26649.106</v>
      </c>
      <c r="N104" s="238">
        <v>33.971000000000004</v>
      </c>
      <c r="O104" s="118"/>
    </row>
    <row r="105" spans="1:15" ht="15.75" customHeight="1" x14ac:dyDescent="0.15">
      <c r="A105" s="112" t="s">
        <v>489</v>
      </c>
      <c r="B105" s="189" t="s">
        <v>13</v>
      </c>
      <c r="C105" s="294">
        <f>SUM(C107,C109,C111,C113,C115)+3729+2235</f>
        <v>155635</v>
      </c>
      <c r="D105" s="240">
        <f t="shared" si="21"/>
        <v>99679.15000000014</v>
      </c>
      <c r="E105" s="239">
        <f>D105/C105*100</f>
        <v>64.04674398432239</v>
      </c>
      <c r="F105" s="238">
        <f t="shared" si="22"/>
        <v>27389.370000000126</v>
      </c>
      <c r="G105" s="238">
        <f>SUM(G107,G109,G111,G113,G115)</f>
        <v>14586.570000000098</v>
      </c>
      <c r="H105" s="238">
        <f t="shared" ref="H105:J106" si="25">SUM(H107,H109,H111,H113,H115)</f>
        <v>12319.980000000029</v>
      </c>
      <c r="I105" s="238">
        <f t="shared" si="25"/>
        <v>482.17000000000007</v>
      </c>
      <c r="J105" s="238">
        <f t="shared" si="25"/>
        <v>0.65</v>
      </c>
      <c r="K105" s="239">
        <f t="shared" si="23"/>
        <v>53.256318053317877</v>
      </c>
      <c r="L105" s="238">
        <f t="shared" si="24"/>
        <v>72289.780000000013</v>
      </c>
      <c r="M105" s="238">
        <f>SUM(M107,M109,M111,M113,M115)</f>
        <v>72065.37000000001</v>
      </c>
      <c r="N105" s="238">
        <f>SUM(N107,N109,N111,N113,N115)</f>
        <v>224.41</v>
      </c>
      <c r="O105" s="118"/>
    </row>
    <row r="106" spans="1:15" ht="14.25" customHeight="1" x14ac:dyDescent="0.15">
      <c r="A106" s="242" t="s">
        <v>473</v>
      </c>
      <c r="B106" s="189" t="s">
        <v>14</v>
      </c>
      <c r="C106" s="238">
        <v>0</v>
      </c>
      <c r="D106" s="240">
        <f t="shared" si="21"/>
        <v>18111.328999999976</v>
      </c>
      <c r="E106" s="240">
        <v>0</v>
      </c>
      <c r="F106" s="238">
        <f t="shared" si="22"/>
        <v>6570.4019999999782</v>
      </c>
      <c r="G106" s="238">
        <f>SUM(G108,G110,G112,G114,G116)</f>
        <v>4804.238000000003</v>
      </c>
      <c r="H106" s="238">
        <f t="shared" si="25"/>
        <v>1766.1639999999747</v>
      </c>
      <c r="I106" s="238">
        <f t="shared" si="25"/>
        <v>0</v>
      </c>
      <c r="J106" s="238">
        <f t="shared" si="25"/>
        <v>0</v>
      </c>
      <c r="K106" s="239">
        <f t="shared" si="23"/>
        <v>73.119392085903101</v>
      </c>
      <c r="L106" s="238">
        <f t="shared" si="24"/>
        <v>11540.927</v>
      </c>
      <c r="M106" s="238">
        <f>SUM(M108,M110,M112,M114,M116)</f>
        <v>11506.956</v>
      </c>
      <c r="N106" s="238">
        <f>SUM(N108,N110,N112,N114,N116)</f>
        <v>33.971000000000004</v>
      </c>
      <c r="O106" s="118"/>
    </row>
    <row r="107" spans="1:15" x14ac:dyDescent="0.15">
      <c r="A107" s="112" t="s">
        <v>48</v>
      </c>
      <c r="B107" s="189" t="s">
        <v>13</v>
      </c>
      <c r="C107" s="240">
        <v>52420</v>
      </c>
      <c r="D107" s="240">
        <f t="shared" si="21"/>
        <v>23631.46000000013</v>
      </c>
      <c r="E107" s="239">
        <f>D107/C107*100</f>
        <v>45.080999618466485</v>
      </c>
      <c r="F107" s="238">
        <f t="shared" si="22"/>
        <v>8554.840000000122</v>
      </c>
      <c r="G107" s="238">
        <v>3931.5700000000702</v>
      </c>
      <c r="H107" s="238">
        <v>4395.6400000000513</v>
      </c>
      <c r="I107" s="238">
        <v>227.63000000000014</v>
      </c>
      <c r="J107" s="238">
        <v>0</v>
      </c>
      <c r="K107" s="239">
        <f t="shared" si="23"/>
        <v>45.957259282464832</v>
      </c>
      <c r="L107" s="238">
        <f t="shared" si="24"/>
        <v>15076.620000000006</v>
      </c>
      <c r="M107" s="238">
        <v>15076.620000000006</v>
      </c>
      <c r="N107" s="238">
        <v>0</v>
      </c>
      <c r="O107" s="118"/>
    </row>
    <row r="108" spans="1:15" ht="14.25" customHeight="1" x14ac:dyDescent="0.15">
      <c r="A108" s="242"/>
      <c r="B108" s="189" t="s">
        <v>14</v>
      </c>
      <c r="C108" s="238">
        <v>0</v>
      </c>
      <c r="D108" s="240">
        <f t="shared" si="21"/>
        <v>4340.4249999999865</v>
      </c>
      <c r="E108" s="240">
        <v>0</v>
      </c>
      <c r="F108" s="238">
        <f t="shared" si="22"/>
        <v>1938.5989999999861</v>
      </c>
      <c r="G108" s="238">
        <v>1272.3830000000014</v>
      </c>
      <c r="H108" s="238">
        <v>666.21599999998455</v>
      </c>
      <c r="I108" s="238">
        <v>0</v>
      </c>
      <c r="J108" s="238">
        <v>0</v>
      </c>
      <c r="K108" s="239">
        <f t="shared" si="23"/>
        <v>65.634151260782176</v>
      </c>
      <c r="L108" s="238">
        <f t="shared" si="24"/>
        <v>2401.826</v>
      </c>
      <c r="M108" s="238">
        <v>2401.826</v>
      </c>
      <c r="N108" s="238">
        <v>0</v>
      </c>
      <c r="O108" s="118"/>
    </row>
    <row r="109" spans="1:15" x14ac:dyDescent="0.15">
      <c r="A109" s="112" t="s">
        <v>49</v>
      </c>
      <c r="B109" s="189" t="s">
        <v>13</v>
      </c>
      <c r="C109" s="240">
        <v>21705</v>
      </c>
      <c r="D109" s="240">
        <f t="shared" si="21"/>
        <v>14515.8</v>
      </c>
      <c r="E109" s="239">
        <f>D109/C109*100</f>
        <v>66.877677954388375</v>
      </c>
      <c r="F109" s="238">
        <f t="shared" si="22"/>
        <v>5663.1399999999994</v>
      </c>
      <c r="G109" s="238">
        <v>2712.1600000000012</v>
      </c>
      <c r="H109" s="238">
        <v>2856.2099999999987</v>
      </c>
      <c r="I109" s="238">
        <v>94.769999999999982</v>
      </c>
      <c r="J109" s="238">
        <v>0</v>
      </c>
      <c r="K109" s="239">
        <f t="shared" si="23"/>
        <v>47.891452445109984</v>
      </c>
      <c r="L109" s="238">
        <f t="shared" si="24"/>
        <v>8852.66</v>
      </c>
      <c r="M109" s="238">
        <v>8852.66</v>
      </c>
      <c r="N109" s="238">
        <v>0</v>
      </c>
      <c r="O109" s="118"/>
    </row>
    <row r="110" spans="1:15" ht="14.25" customHeight="1" x14ac:dyDescent="0.15">
      <c r="A110" s="242"/>
      <c r="B110" s="189" t="s">
        <v>14</v>
      </c>
      <c r="C110" s="238">
        <v>0</v>
      </c>
      <c r="D110" s="240">
        <f t="shared" si="21"/>
        <v>2585.6039999999912</v>
      </c>
      <c r="E110" s="240">
        <v>0</v>
      </c>
      <c r="F110" s="238">
        <f t="shared" si="22"/>
        <v>1264.832999999991</v>
      </c>
      <c r="G110" s="238">
        <v>869.18999999999903</v>
      </c>
      <c r="H110" s="238">
        <v>395.64299999999196</v>
      </c>
      <c r="I110" s="238">
        <v>0</v>
      </c>
      <c r="J110" s="238">
        <v>0</v>
      </c>
      <c r="K110" s="239">
        <f t="shared" si="23"/>
        <v>68.719744029449359</v>
      </c>
      <c r="L110" s="238">
        <f t="shared" si="24"/>
        <v>1320.771</v>
      </c>
      <c r="M110" s="238">
        <v>1320.771</v>
      </c>
      <c r="N110" s="238">
        <v>0</v>
      </c>
      <c r="O110" s="118"/>
    </row>
    <row r="111" spans="1:15" x14ac:dyDescent="0.15">
      <c r="A111" s="112" t="s">
        <v>481</v>
      </c>
      <c r="B111" s="189" t="s">
        <v>13</v>
      </c>
      <c r="C111" s="240">
        <v>34601</v>
      </c>
      <c r="D111" s="240">
        <f t="shared" si="21"/>
        <v>25966.36000000003</v>
      </c>
      <c r="E111" s="239">
        <f>D111/C111*100</f>
        <v>75.045114303054916</v>
      </c>
      <c r="F111" s="238">
        <f t="shared" si="22"/>
        <v>5675.9500000000171</v>
      </c>
      <c r="G111" s="238">
        <v>3651.5000000000264</v>
      </c>
      <c r="H111" s="238">
        <v>1975.2899999999904</v>
      </c>
      <c r="I111" s="238">
        <v>48.510000000000019</v>
      </c>
      <c r="J111" s="238">
        <v>0.65</v>
      </c>
      <c r="K111" s="239">
        <f t="shared" si="23"/>
        <v>64.332842960209575</v>
      </c>
      <c r="L111" s="238">
        <f t="shared" si="24"/>
        <v>20290.410000000011</v>
      </c>
      <c r="M111" s="238">
        <v>20202.470000000012</v>
      </c>
      <c r="N111" s="238">
        <v>87.94</v>
      </c>
      <c r="O111" s="118"/>
    </row>
    <row r="112" spans="1:15" ht="14.25" customHeight="1" x14ac:dyDescent="0.15">
      <c r="A112" s="242"/>
      <c r="B112" s="189" t="s">
        <v>14</v>
      </c>
      <c r="C112" s="238">
        <v>0</v>
      </c>
      <c r="D112" s="240">
        <f t="shared" si="21"/>
        <v>4693.5580000000036</v>
      </c>
      <c r="E112" s="240">
        <v>0</v>
      </c>
      <c r="F112" s="238">
        <f t="shared" si="22"/>
        <v>1455.1000000000035</v>
      </c>
      <c r="G112" s="238">
        <v>1186.2850000000046</v>
      </c>
      <c r="H112" s="238">
        <v>268.81499999999903</v>
      </c>
      <c r="I112" s="238">
        <v>0</v>
      </c>
      <c r="J112" s="238">
        <v>0</v>
      </c>
      <c r="K112" s="239">
        <f t="shared" si="23"/>
        <v>81.526011957941165</v>
      </c>
      <c r="L112" s="238">
        <f t="shared" si="24"/>
        <v>3238.4580000000001</v>
      </c>
      <c r="M112" s="238">
        <v>3230.0140000000001</v>
      </c>
      <c r="N112" s="238">
        <v>8.4440000000000008</v>
      </c>
      <c r="O112" s="118"/>
    </row>
    <row r="113" spans="1:15" x14ac:dyDescent="0.15">
      <c r="A113" s="112" t="s">
        <v>51</v>
      </c>
      <c r="B113" s="189" t="s">
        <v>13</v>
      </c>
      <c r="C113" s="240">
        <v>24602</v>
      </c>
      <c r="D113" s="240">
        <f t="shared" si="21"/>
        <v>22629.919999999984</v>
      </c>
      <c r="E113" s="239">
        <f>D113/C113*100</f>
        <v>91.984066336070171</v>
      </c>
      <c r="F113" s="238">
        <f t="shared" si="22"/>
        <v>2245.2799999999897</v>
      </c>
      <c r="G113" s="238">
        <v>778.98999999999785</v>
      </c>
      <c r="H113" s="238">
        <v>1452.9599999999921</v>
      </c>
      <c r="I113" s="238">
        <v>13.329999999999998</v>
      </c>
      <c r="J113" s="238">
        <v>0</v>
      </c>
      <c r="K113" s="239">
        <f t="shared" si="23"/>
        <v>34.69455925318897</v>
      </c>
      <c r="L113" s="238">
        <f t="shared" si="24"/>
        <v>20384.639999999996</v>
      </c>
      <c r="M113" s="238">
        <v>20384.639999999996</v>
      </c>
      <c r="N113" s="238">
        <v>0</v>
      </c>
      <c r="O113" s="118"/>
    </row>
    <row r="114" spans="1:15" ht="14.25" customHeight="1" x14ac:dyDescent="0.15">
      <c r="A114" s="242"/>
      <c r="B114" s="189" t="s">
        <v>14</v>
      </c>
      <c r="C114" s="238">
        <v>0</v>
      </c>
      <c r="D114" s="240">
        <f t="shared" si="21"/>
        <v>3549.1250000000005</v>
      </c>
      <c r="E114" s="240">
        <v>0</v>
      </c>
      <c r="F114" s="238">
        <f t="shared" si="22"/>
        <v>458.55600000000038</v>
      </c>
      <c r="G114" s="238">
        <v>261.01300000000043</v>
      </c>
      <c r="H114" s="238">
        <v>197.54299999999992</v>
      </c>
      <c r="I114" s="238">
        <v>0</v>
      </c>
      <c r="J114" s="238">
        <v>0</v>
      </c>
      <c r="K114" s="239">
        <f t="shared" si="23"/>
        <v>56.920637828313268</v>
      </c>
      <c r="L114" s="238">
        <f t="shared" si="24"/>
        <v>3090.569</v>
      </c>
      <c r="M114" s="238">
        <v>3090.569</v>
      </c>
      <c r="N114" s="238">
        <v>0</v>
      </c>
      <c r="O114" s="118"/>
    </row>
    <row r="115" spans="1:15" x14ac:dyDescent="0.15">
      <c r="A115" s="112" t="s">
        <v>50</v>
      </c>
      <c r="B115" s="189" t="s">
        <v>13</v>
      </c>
      <c r="C115" s="240">
        <v>16343</v>
      </c>
      <c r="D115" s="240">
        <f t="shared" si="21"/>
        <v>12935.609999999993</v>
      </c>
      <c r="E115" s="239">
        <f>D115/C115*100</f>
        <v>79.150767912867863</v>
      </c>
      <c r="F115" s="238">
        <f t="shared" si="22"/>
        <v>5250.1599999999989</v>
      </c>
      <c r="G115" s="238">
        <v>3512.3500000000013</v>
      </c>
      <c r="H115" s="238">
        <v>1639.8799999999974</v>
      </c>
      <c r="I115" s="238">
        <v>97.930000000000035</v>
      </c>
      <c r="J115" s="238">
        <v>0</v>
      </c>
      <c r="K115" s="239">
        <f t="shared" si="23"/>
        <v>66.89986590884854</v>
      </c>
      <c r="L115" s="238">
        <f t="shared" si="24"/>
        <v>7685.4499999999944</v>
      </c>
      <c r="M115" s="238">
        <v>7548.9799999999941</v>
      </c>
      <c r="N115" s="238">
        <v>136.47</v>
      </c>
      <c r="O115" s="118"/>
    </row>
    <row r="116" spans="1:15" ht="15" thickBot="1" x14ac:dyDescent="0.2">
      <c r="A116" s="241"/>
      <c r="B116" s="189" t="s">
        <v>14</v>
      </c>
      <c r="C116" s="238">
        <v>0</v>
      </c>
      <c r="D116" s="240">
        <f t="shared" si="21"/>
        <v>2942.6169999999975</v>
      </c>
      <c r="E116" s="240">
        <v>0</v>
      </c>
      <c r="F116" s="238">
        <f t="shared" si="22"/>
        <v>1453.3139999999976</v>
      </c>
      <c r="G116" s="240">
        <v>1215.3669999999984</v>
      </c>
      <c r="H116" s="240">
        <v>237.94699999999932</v>
      </c>
      <c r="I116" s="240">
        <v>0</v>
      </c>
      <c r="J116" s="240">
        <v>0</v>
      </c>
      <c r="K116" s="239">
        <f t="shared" si="23"/>
        <v>83.627282197790734</v>
      </c>
      <c r="L116" s="238">
        <f t="shared" si="24"/>
        <v>1489.3030000000001</v>
      </c>
      <c r="M116" s="238">
        <v>1463.7760000000001</v>
      </c>
      <c r="N116" s="238">
        <v>25.527000000000001</v>
      </c>
      <c r="O116" s="118"/>
    </row>
    <row r="117" spans="1:15" x14ac:dyDescent="0.15">
      <c r="A117" s="127" t="str">
        <f>+$A$27</f>
        <v>　　資料　　総土地面積：国土地理院（R2.1.1）</v>
      </c>
      <c r="B117" s="114"/>
      <c r="C117" s="114"/>
      <c r="D117" s="114"/>
      <c r="E117" s="114"/>
      <c r="F117" s="114"/>
      <c r="G117" s="114"/>
      <c r="H117" s="114"/>
      <c r="I117" s="114"/>
      <c r="J117" s="114"/>
      <c r="K117" s="114"/>
      <c r="L117" s="128"/>
      <c r="M117" s="128"/>
      <c r="N117" s="128"/>
      <c r="O117" s="89"/>
    </row>
    <row r="118" spans="1:15" x14ac:dyDescent="0.15">
      <c r="A118" s="129" t="s">
        <v>47</v>
      </c>
      <c r="B118" s="302"/>
      <c r="C118" s="302"/>
      <c r="D118" s="302"/>
      <c r="E118" s="302"/>
      <c r="F118" s="302"/>
      <c r="G118" s="302"/>
      <c r="H118" s="302"/>
      <c r="I118" s="302"/>
      <c r="J118" s="302"/>
      <c r="K118" s="302"/>
      <c r="L118" s="303"/>
      <c r="M118" s="303"/>
      <c r="N118" s="303"/>
      <c r="O118" s="89"/>
    </row>
    <row r="119" spans="1:15" x14ac:dyDescent="0.15">
      <c r="A119" s="129" t="s">
        <v>572</v>
      </c>
      <c r="B119" s="89"/>
      <c r="C119" s="293"/>
      <c r="D119" s="89"/>
      <c r="E119" s="89"/>
      <c r="F119" s="89"/>
      <c r="G119" s="89"/>
      <c r="H119" s="89"/>
      <c r="I119" s="89"/>
      <c r="J119" s="89"/>
      <c r="K119" s="89"/>
      <c r="L119" s="89"/>
      <c r="M119" s="89"/>
      <c r="N119" s="89"/>
      <c r="O119" s="89"/>
    </row>
    <row r="120" spans="1:15" ht="17.25" x14ac:dyDescent="0.15">
      <c r="A120" s="88" t="s">
        <v>488</v>
      </c>
      <c r="B120" s="89"/>
      <c r="C120" s="293"/>
      <c r="D120" s="89"/>
      <c r="E120" s="89"/>
      <c r="F120" s="96"/>
      <c r="G120" s="89"/>
      <c r="H120" s="89"/>
      <c r="I120" s="89"/>
      <c r="J120" s="89"/>
      <c r="K120" s="89"/>
      <c r="L120" s="89"/>
      <c r="M120" s="89"/>
      <c r="N120" s="89"/>
      <c r="O120" s="89"/>
    </row>
    <row r="121" spans="1:15" ht="14.25" customHeight="1" thickBot="1" x14ac:dyDescent="0.2">
      <c r="A121" s="386" t="s">
        <v>253</v>
      </c>
      <c r="B121" s="386"/>
      <c r="C121" s="386"/>
      <c r="D121" s="386"/>
      <c r="E121" s="386"/>
      <c r="F121" s="386"/>
      <c r="G121" s="386"/>
      <c r="H121" s="386"/>
      <c r="I121" s="386"/>
      <c r="J121" s="386"/>
      <c r="K121" s="386"/>
      <c r="L121" s="386"/>
      <c r="M121" s="386"/>
      <c r="N121" s="386"/>
      <c r="O121" s="89"/>
    </row>
    <row r="122" spans="1:15" ht="14.25" customHeight="1" x14ac:dyDescent="0.15">
      <c r="A122" s="113"/>
      <c r="B122" s="114"/>
      <c r="C122" s="380" t="s">
        <v>407</v>
      </c>
      <c r="D122" s="115"/>
      <c r="E122" s="115"/>
      <c r="F122" s="104" t="s">
        <v>254</v>
      </c>
      <c r="G122" s="105"/>
      <c r="H122" s="105"/>
      <c r="I122" s="105"/>
      <c r="J122" s="105"/>
      <c r="K122" s="105"/>
      <c r="L122" s="116" t="s">
        <v>255</v>
      </c>
      <c r="M122" s="117"/>
      <c r="N122" s="117"/>
      <c r="O122" s="118"/>
    </row>
    <row r="123" spans="1:15" ht="14.25" customHeight="1" x14ac:dyDescent="0.15">
      <c r="A123" s="107" t="s">
        <v>192</v>
      </c>
      <c r="B123" s="101"/>
      <c r="C123" s="381"/>
      <c r="D123" s="198" t="s">
        <v>256</v>
      </c>
      <c r="E123" s="198" t="s">
        <v>257</v>
      </c>
      <c r="F123" s="189"/>
      <c r="G123" s="189"/>
      <c r="H123" s="189"/>
      <c r="I123" s="382" t="s">
        <v>408</v>
      </c>
      <c r="J123" s="382" t="s">
        <v>409</v>
      </c>
      <c r="K123" s="119" t="s">
        <v>115</v>
      </c>
      <c r="L123" s="120"/>
      <c r="M123" s="385" t="s">
        <v>447</v>
      </c>
      <c r="N123" s="121" t="s">
        <v>117</v>
      </c>
      <c r="O123" s="118"/>
    </row>
    <row r="124" spans="1:15" ht="14.25" customHeight="1" x14ac:dyDescent="0.15">
      <c r="A124" s="107"/>
      <c r="B124" s="101"/>
      <c r="C124" s="381"/>
      <c r="D124" s="198"/>
      <c r="E124" s="198"/>
      <c r="F124" s="198" t="s">
        <v>258</v>
      </c>
      <c r="G124" s="198" t="s">
        <v>259</v>
      </c>
      <c r="H124" s="198" t="s">
        <v>260</v>
      </c>
      <c r="I124" s="383"/>
      <c r="J124" s="383"/>
      <c r="K124" s="122" t="s">
        <v>116</v>
      </c>
      <c r="L124" s="123" t="s">
        <v>258</v>
      </c>
      <c r="M124" s="383"/>
      <c r="N124" s="124" t="s">
        <v>118</v>
      </c>
      <c r="O124" s="118"/>
    </row>
    <row r="125" spans="1:15" x14ac:dyDescent="0.15">
      <c r="A125" s="118"/>
      <c r="B125" s="89"/>
      <c r="C125" s="198" t="s">
        <v>261</v>
      </c>
      <c r="D125" s="125" t="s">
        <v>262</v>
      </c>
      <c r="E125" s="198" t="s">
        <v>263</v>
      </c>
      <c r="F125" s="198" t="s">
        <v>264</v>
      </c>
      <c r="G125" s="198" t="s">
        <v>265</v>
      </c>
      <c r="H125" s="198"/>
      <c r="I125" s="384"/>
      <c r="J125" s="384"/>
      <c r="K125" s="198" t="s">
        <v>266</v>
      </c>
      <c r="L125" s="123" t="s">
        <v>267</v>
      </c>
      <c r="M125" s="384"/>
      <c r="N125" s="126"/>
      <c r="O125" s="118"/>
    </row>
    <row r="126" spans="1:15" x14ac:dyDescent="0.15">
      <c r="A126" s="112" t="s">
        <v>483</v>
      </c>
      <c r="B126" s="189" t="s">
        <v>13</v>
      </c>
      <c r="C126" s="294">
        <f>SUM(C128,C130,C132,C134,C136,C138)+4188</f>
        <v>179439</v>
      </c>
      <c r="D126" s="240">
        <f t="shared" ref="D126:D139" si="26">SUM(F126+L126)</f>
        <v>113325.24000000005</v>
      </c>
      <c r="E126" s="239">
        <f>D126/C126*100</f>
        <v>63.155300687141612</v>
      </c>
      <c r="F126" s="238">
        <f t="shared" ref="F126:F139" si="27">SUM(G126:J126)</f>
        <v>25853.510000000093</v>
      </c>
      <c r="G126" s="238">
        <f>SUM(G128,G130,G132,G134,G136,G138)</f>
        <v>14280.830000000078</v>
      </c>
      <c r="H126" s="238">
        <f t="shared" ref="H126:J127" si="28">SUM(H128,H130,H132,H134,H136,H138)</f>
        <v>11264.630000000017</v>
      </c>
      <c r="I126" s="238">
        <f t="shared" si="28"/>
        <v>308.05000000000007</v>
      </c>
      <c r="J126" s="238">
        <f t="shared" si="28"/>
        <v>0</v>
      </c>
      <c r="K126" s="239">
        <f t="shared" ref="K126:K139" si="29">G126/F126*100</f>
        <v>55.237489996522818</v>
      </c>
      <c r="L126" s="238">
        <f>SUM(M126:N126)</f>
        <v>87471.729999999952</v>
      </c>
      <c r="M126" s="238">
        <f>SUM(M128,M130,M132,M134,M136,M138)</f>
        <v>87471.729999999952</v>
      </c>
      <c r="N126" s="238">
        <f>SUM(N128,N130,N132,N134,N136,N138)</f>
        <v>0</v>
      </c>
      <c r="O126" s="118"/>
    </row>
    <row r="127" spans="1:15" ht="14.25" customHeight="1" x14ac:dyDescent="0.15">
      <c r="A127" s="242" t="s">
        <v>473</v>
      </c>
      <c r="B127" s="189" t="s">
        <v>14</v>
      </c>
      <c r="C127" s="240">
        <v>0</v>
      </c>
      <c r="D127" s="240">
        <f t="shared" si="26"/>
        <v>20989.895999999979</v>
      </c>
      <c r="E127" s="240">
        <v>0</v>
      </c>
      <c r="F127" s="238">
        <f t="shared" si="27"/>
        <v>5847.7459999999792</v>
      </c>
      <c r="G127" s="238">
        <f>SUM(G129,G131,G133,G135,G137,G139)</f>
        <v>4135.6589999999915</v>
      </c>
      <c r="H127" s="238">
        <f t="shared" si="28"/>
        <v>1712.0869999999875</v>
      </c>
      <c r="I127" s="238">
        <f t="shared" si="28"/>
        <v>0</v>
      </c>
      <c r="J127" s="238">
        <f t="shared" si="28"/>
        <v>0</v>
      </c>
      <c r="K127" s="239">
        <f t="shared" si="29"/>
        <v>70.722274873087954</v>
      </c>
      <c r="L127" s="238">
        <f t="shared" ref="L127:L139" si="30">SUM(M127:N127)</f>
        <v>15142.15</v>
      </c>
      <c r="M127" s="238">
        <f>SUM(M129,M131,M133,M135,M137,M139)</f>
        <v>15142.15</v>
      </c>
      <c r="N127" s="238">
        <f>SUM(N129,N131,N133,N135,N137,N139)</f>
        <v>0</v>
      </c>
      <c r="O127" s="118"/>
    </row>
    <row r="128" spans="1:15" x14ac:dyDescent="0.15">
      <c r="A128" s="112" t="s">
        <v>178</v>
      </c>
      <c r="B128" s="189" t="s">
        <v>13</v>
      </c>
      <c r="C128" s="240">
        <v>40420</v>
      </c>
      <c r="D128" s="240">
        <f t="shared" si="26"/>
        <v>22118.259999999991</v>
      </c>
      <c r="E128" s="239">
        <f>D128/C128*100</f>
        <v>54.72107867392377</v>
      </c>
      <c r="F128" s="238">
        <f t="shared" si="27"/>
        <v>6001.0099999999911</v>
      </c>
      <c r="G128" s="238">
        <v>2571.2099999999987</v>
      </c>
      <c r="H128" s="238">
        <v>3380.2899999999927</v>
      </c>
      <c r="I128" s="238">
        <v>49.509999999999991</v>
      </c>
      <c r="J128" s="238">
        <v>0</v>
      </c>
      <c r="K128" s="239">
        <f t="shared" si="29"/>
        <v>42.846287541597206</v>
      </c>
      <c r="L128" s="238">
        <f t="shared" si="30"/>
        <v>16117.25</v>
      </c>
      <c r="M128" s="238">
        <v>16117.25</v>
      </c>
      <c r="N128" s="238">
        <v>0</v>
      </c>
      <c r="O128" s="118"/>
    </row>
    <row r="129" spans="1:15" ht="14.25" customHeight="1" x14ac:dyDescent="0.15">
      <c r="A129" s="242"/>
      <c r="B129" s="189" t="s">
        <v>14</v>
      </c>
      <c r="C129" s="240">
        <v>0</v>
      </c>
      <c r="D129" s="240">
        <f t="shared" si="26"/>
        <v>4674.2419999999929</v>
      </c>
      <c r="E129" s="240">
        <v>0</v>
      </c>
      <c r="F129" s="238">
        <f t="shared" si="27"/>
        <v>1257.8949999999929</v>
      </c>
      <c r="G129" s="238">
        <v>699.24799999999527</v>
      </c>
      <c r="H129" s="238">
        <v>558.64699999999766</v>
      </c>
      <c r="I129" s="238">
        <v>0</v>
      </c>
      <c r="J129" s="238">
        <v>0</v>
      </c>
      <c r="K129" s="239">
        <f t="shared" si="29"/>
        <v>55.588741508631422</v>
      </c>
      <c r="L129" s="238">
        <f t="shared" si="30"/>
        <v>3416.3470000000002</v>
      </c>
      <c r="M129" s="238">
        <v>3416.3470000000002</v>
      </c>
      <c r="N129" s="238">
        <v>0</v>
      </c>
      <c r="O129" s="118"/>
    </row>
    <row r="130" spans="1:15" x14ac:dyDescent="0.15">
      <c r="A130" s="112" t="s">
        <v>410</v>
      </c>
      <c r="B130" s="189" t="s">
        <v>13</v>
      </c>
      <c r="C130" s="240">
        <v>25355</v>
      </c>
      <c r="D130" s="240">
        <f t="shared" si="26"/>
        <v>3889.8499999999926</v>
      </c>
      <c r="E130" s="239">
        <f>D130/C130*100</f>
        <v>15.341549990139983</v>
      </c>
      <c r="F130" s="238">
        <f t="shared" si="27"/>
        <v>2967.549999999992</v>
      </c>
      <c r="G130" s="238">
        <v>2263.7299999999914</v>
      </c>
      <c r="H130" s="238">
        <v>633.40000000000066</v>
      </c>
      <c r="I130" s="238">
        <v>70.42</v>
      </c>
      <c r="J130" s="238">
        <v>0</v>
      </c>
      <c r="K130" s="239">
        <f t="shared" si="29"/>
        <v>76.282792202321687</v>
      </c>
      <c r="L130" s="238">
        <f t="shared" si="30"/>
        <v>922.30000000000075</v>
      </c>
      <c r="M130" s="238">
        <v>922.30000000000075</v>
      </c>
      <c r="N130" s="238">
        <v>0</v>
      </c>
      <c r="O130" s="118"/>
    </row>
    <row r="131" spans="1:15" ht="14.25" customHeight="1" x14ac:dyDescent="0.15">
      <c r="A131" s="242"/>
      <c r="B131" s="189" t="s">
        <v>14</v>
      </c>
      <c r="C131" s="240">
        <v>0</v>
      </c>
      <c r="D131" s="240">
        <f t="shared" si="26"/>
        <v>733.0809999999999</v>
      </c>
      <c r="E131" s="240">
        <v>0</v>
      </c>
      <c r="F131" s="238">
        <f t="shared" si="27"/>
        <v>631.81899999999985</v>
      </c>
      <c r="G131" s="238">
        <v>540.05199999999968</v>
      </c>
      <c r="H131" s="238">
        <v>91.767000000000181</v>
      </c>
      <c r="I131" s="238">
        <v>0</v>
      </c>
      <c r="J131" s="238">
        <v>0</v>
      </c>
      <c r="K131" s="239">
        <f t="shared" si="29"/>
        <v>85.475745427092221</v>
      </c>
      <c r="L131" s="238">
        <f t="shared" si="30"/>
        <v>101.262</v>
      </c>
      <c r="M131" s="238">
        <v>101.262</v>
      </c>
      <c r="N131" s="238">
        <v>0</v>
      </c>
      <c r="O131" s="118"/>
    </row>
    <row r="132" spans="1:15" x14ac:dyDescent="0.15">
      <c r="A132" s="112" t="s">
        <v>484</v>
      </c>
      <c r="B132" s="189" t="s">
        <v>13</v>
      </c>
      <c r="C132" s="240">
        <v>34308</v>
      </c>
      <c r="D132" s="240">
        <f t="shared" si="26"/>
        <v>27212.230000000054</v>
      </c>
      <c r="E132" s="239">
        <f>D132/C132*100</f>
        <v>79.317447825580203</v>
      </c>
      <c r="F132" s="238">
        <f t="shared" si="27"/>
        <v>7825.6000000000622</v>
      </c>
      <c r="G132" s="238">
        <v>4344.5900000000429</v>
      </c>
      <c r="H132" s="238">
        <v>3411.6700000000192</v>
      </c>
      <c r="I132" s="238">
        <v>69.34</v>
      </c>
      <c r="J132" s="238">
        <v>0</v>
      </c>
      <c r="K132" s="239">
        <f t="shared" si="29"/>
        <v>55.517659987732685</v>
      </c>
      <c r="L132" s="238">
        <f t="shared" si="30"/>
        <v>19386.629999999994</v>
      </c>
      <c r="M132" s="238">
        <v>19386.629999999994</v>
      </c>
      <c r="N132" s="238">
        <v>0</v>
      </c>
      <c r="O132" s="118"/>
    </row>
    <row r="133" spans="1:15" ht="14.25" customHeight="1" x14ac:dyDescent="0.15">
      <c r="A133" s="242"/>
      <c r="B133" s="189" t="s">
        <v>14</v>
      </c>
      <c r="C133" s="240">
        <v>0</v>
      </c>
      <c r="D133" s="240">
        <f t="shared" si="26"/>
        <v>5100.760999999995</v>
      </c>
      <c r="E133" s="240">
        <v>0</v>
      </c>
      <c r="F133" s="238">
        <f t="shared" si="27"/>
        <v>1830.7489999999948</v>
      </c>
      <c r="G133" s="238">
        <v>1332.8509999999997</v>
      </c>
      <c r="H133" s="238">
        <v>497.89799999999519</v>
      </c>
      <c r="I133" s="238">
        <v>0</v>
      </c>
      <c r="J133" s="238">
        <v>0</v>
      </c>
      <c r="K133" s="239">
        <f t="shared" si="29"/>
        <v>72.803590224547634</v>
      </c>
      <c r="L133" s="238">
        <f t="shared" si="30"/>
        <v>3270.0120000000002</v>
      </c>
      <c r="M133" s="238">
        <v>3270.0120000000002</v>
      </c>
      <c r="N133" s="238">
        <v>0</v>
      </c>
      <c r="O133" s="118"/>
    </row>
    <row r="134" spans="1:15" x14ac:dyDescent="0.15">
      <c r="A134" s="112" t="s">
        <v>179</v>
      </c>
      <c r="B134" s="189" t="s">
        <v>13</v>
      </c>
      <c r="C134" s="240">
        <v>48891</v>
      </c>
      <c r="D134" s="240">
        <f t="shared" si="26"/>
        <v>44374.930000000029</v>
      </c>
      <c r="E134" s="239">
        <f>D134/C134*100</f>
        <v>90.762982962099429</v>
      </c>
      <c r="F134" s="238">
        <f t="shared" si="27"/>
        <v>7226.4800000000605</v>
      </c>
      <c r="G134" s="238">
        <v>4126.04000000005</v>
      </c>
      <c r="H134" s="238">
        <v>3016.6600000000112</v>
      </c>
      <c r="I134" s="238">
        <v>83.780000000000058</v>
      </c>
      <c r="J134" s="238">
        <v>0</v>
      </c>
      <c r="K134" s="239">
        <f t="shared" si="29"/>
        <v>57.096124254132242</v>
      </c>
      <c r="L134" s="238">
        <f t="shared" si="30"/>
        <v>37148.449999999968</v>
      </c>
      <c r="M134" s="238">
        <v>37148.449999999968</v>
      </c>
      <c r="N134" s="238">
        <v>0</v>
      </c>
      <c r="O134" s="118"/>
    </row>
    <row r="135" spans="1:15" ht="14.25" customHeight="1" x14ac:dyDescent="0.15">
      <c r="A135" s="242"/>
      <c r="B135" s="189" t="s">
        <v>14</v>
      </c>
      <c r="C135" s="240">
        <v>0</v>
      </c>
      <c r="D135" s="240">
        <f t="shared" si="26"/>
        <v>7212.3029999999908</v>
      </c>
      <c r="E135" s="240">
        <v>0</v>
      </c>
      <c r="F135" s="238">
        <f t="shared" si="27"/>
        <v>1700.4949999999913</v>
      </c>
      <c r="G135" s="238">
        <v>1262.8269999999977</v>
      </c>
      <c r="H135" s="238">
        <v>437.66799999999358</v>
      </c>
      <c r="I135" s="238">
        <v>0</v>
      </c>
      <c r="J135" s="238">
        <v>0</v>
      </c>
      <c r="K135" s="239">
        <f t="shared" si="29"/>
        <v>74.262317736894502</v>
      </c>
      <c r="L135" s="238">
        <f t="shared" si="30"/>
        <v>5511.808</v>
      </c>
      <c r="M135" s="238">
        <v>5511.808</v>
      </c>
      <c r="N135" s="238">
        <v>0</v>
      </c>
      <c r="O135" s="118"/>
    </row>
    <row r="136" spans="1:15" x14ac:dyDescent="0.15">
      <c r="A136" s="112" t="s">
        <v>191</v>
      </c>
      <c r="B136" s="189" t="s">
        <v>13</v>
      </c>
      <c r="C136" s="240">
        <v>4643</v>
      </c>
      <c r="D136" s="240">
        <f t="shared" si="26"/>
        <v>118.64999999999999</v>
      </c>
      <c r="E136" s="239">
        <f>D136/C136*100</f>
        <v>2.5554598320051687</v>
      </c>
      <c r="F136" s="238">
        <f t="shared" si="27"/>
        <v>118.64999999999999</v>
      </c>
      <c r="G136" s="238">
        <v>76.089999999999989</v>
      </c>
      <c r="H136" s="238">
        <v>41.36</v>
      </c>
      <c r="I136" s="238">
        <v>1.2</v>
      </c>
      <c r="J136" s="238">
        <v>0</v>
      </c>
      <c r="K136" s="239">
        <f t="shared" si="29"/>
        <v>64.12979351032449</v>
      </c>
      <c r="L136" s="238">
        <f t="shared" si="30"/>
        <v>0</v>
      </c>
      <c r="M136" s="238">
        <v>0</v>
      </c>
      <c r="N136" s="238">
        <v>0</v>
      </c>
      <c r="O136" s="118"/>
    </row>
    <row r="137" spans="1:15" ht="14.25" customHeight="1" x14ac:dyDescent="0.15">
      <c r="A137" s="242"/>
      <c r="B137" s="189" t="s">
        <v>14</v>
      </c>
      <c r="C137" s="240">
        <v>0</v>
      </c>
      <c r="D137" s="240">
        <f t="shared" si="26"/>
        <v>28.755999999999986</v>
      </c>
      <c r="E137" s="240">
        <v>0</v>
      </c>
      <c r="F137" s="238">
        <f t="shared" si="27"/>
        <v>28.755999999999986</v>
      </c>
      <c r="G137" s="238">
        <v>21.288999999999991</v>
      </c>
      <c r="H137" s="238">
        <v>7.466999999999997</v>
      </c>
      <c r="I137" s="238">
        <v>0</v>
      </c>
      <c r="J137" s="238">
        <v>0</v>
      </c>
      <c r="K137" s="239">
        <f t="shared" si="29"/>
        <v>74.033245235776889</v>
      </c>
      <c r="L137" s="238">
        <f t="shared" si="30"/>
        <v>0</v>
      </c>
      <c r="M137" s="238">
        <v>0</v>
      </c>
      <c r="N137" s="238">
        <v>0</v>
      </c>
      <c r="O137" s="118"/>
    </row>
    <row r="138" spans="1:15" x14ac:dyDescent="0.15">
      <c r="A138" s="112" t="s">
        <v>485</v>
      </c>
      <c r="B138" s="189" t="s">
        <v>13</v>
      </c>
      <c r="C138" s="240">
        <v>21634</v>
      </c>
      <c r="D138" s="240">
        <f t="shared" si="26"/>
        <v>15611.319999999974</v>
      </c>
      <c r="E138" s="239">
        <f>D138/C138*100</f>
        <v>72.161042802995169</v>
      </c>
      <c r="F138" s="238">
        <f t="shared" si="27"/>
        <v>1714.2199999999889</v>
      </c>
      <c r="G138" s="238">
        <v>899.16999999999643</v>
      </c>
      <c r="H138" s="238">
        <v>781.2499999999925</v>
      </c>
      <c r="I138" s="238">
        <v>33.800000000000004</v>
      </c>
      <c r="J138" s="238">
        <v>0</v>
      </c>
      <c r="K138" s="239">
        <f t="shared" si="29"/>
        <v>52.453594054438888</v>
      </c>
      <c r="L138" s="238">
        <f t="shared" si="30"/>
        <v>13897.099999999986</v>
      </c>
      <c r="M138" s="238">
        <v>13897.099999999986</v>
      </c>
      <c r="N138" s="238">
        <v>0</v>
      </c>
      <c r="O138" s="118"/>
    </row>
    <row r="139" spans="1:15" ht="15" thickBot="1" x14ac:dyDescent="0.2">
      <c r="A139" s="241"/>
      <c r="B139" s="189" t="s">
        <v>14</v>
      </c>
      <c r="C139" s="240">
        <v>0</v>
      </c>
      <c r="D139" s="240">
        <f t="shared" si="26"/>
        <v>3240.7530000000006</v>
      </c>
      <c r="E139" s="240">
        <v>0</v>
      </c>
      <c r="F139" s="238">
        <f t="shared" si="27"/>
        <v>398.03200000000038</v>
      </c>
      <c r="G139" s="240">
        <v>279.39199999999948</v>
      </c>
      <c r="H139" s="240">
        <v>118.64000000000087</v>
      </c>
      <c r="I139" s="240">
        <v>0</v>
      </c>
      <c r="J139" s="240">
        <v>0</v>
      </c>
      <c r="K139" s="239">
        <f t="shared" si="29"/>
        <v>70.193351288338434</v>
      </c>
      <c r="L139" s="238">
        <f t="shared" si="30"/>
        <v>2842.721</v>
      </c>
      <c r="M139" s="238">
        <v>2842.721</v>
      </c>
      <c r="N139" s="238">
        <v>0</v>
      </c>
      <c r="O139" s="118"/>
    </row>
    <row r="140" spans="1:15" x14ac:dyDescent="0.15">
      <c r="A140" s="127" t="str">
        <f>+$A$27</f>
        <v>　　資料　　総土地面積：国土地理院（R2.1.1）</v>
      </c>
      <c r="B140" s="114"/>
      <c r="C140" s="114"/>
      <c r="D140" s="114"/>
      <c r="E140" s="114"/>
      <c r="F140" s="114"/>
      <c r="G140" s="114"/>
      <c r="H140" s="114"/>
      <c r="I140" s="114"/>
      <c r="J140" s="114"/>
      <c r="K140" s="114"/>
      <c r="L140" s="128"/>
      <c r="M140" s="128"/>
      <c r="N140" s="128"/>
      <c r="O140" s="89"/>
    </row>
    <row r="141" spans="1:15" x14ac:dyDescent="0.15">
      <c r="A141" s="129" t="s">
        <v>47</v>
      </c>
      <c r="B141" s="89"/>
      <c r="C141" s="293"/>
      <c r="D141" s="89"/>
      <c r="E141" s="89"/>
      <c r="F141" s="89"/>
      <c r="G141" s="89"/>
      <c r="H141" s="89"/>
      <c r="I141" s="89"/>
      <c r="J141" s="89"/>
      <c r="K141" s="89"/>
      <c r="L141" s="89"/>
      <c r="M141" s="89"/>
      <c r="N141" s="89"/>
      <c r="O141" s="89"/>
    </row>
    <row r="142" spans="1:15" x14ac:dyDescent="0.15">
      <c r="A142" s="40" t="s">
        <v>571</v>
      </c>
    </row>
  </sheetData>
  <mergeCells count="30">
    <mergeCell ref="M123:M125"/>
    <mergeCell ref="A78:N78"/>
    <mergeCell ref="A121:N121"/>
    <mergeCell ref="C79:C81"/>
    <mergeCell ref="I80:I82"/>
    <mergeCell ref="J80:J82"/>
    <mergeCell ref="M80:M82"/>
    <mergeCell ref="A98:N98"/>
    <mergeCell ref="C99:C101"/>
    <mergeCell ref="I100:I102"/>
    <mergeCell ref="J100:J102"/>
    <mergeCell ref="M100:M102"/>
    <mergeCell ref="A2:N2"/>
    <mergeCell ref="C3:C5"/>
    <mergeCell ref="I4:I6"/>
    <mergeCell ref="J4:J6"/>
    <mergeCell ref="M4:M6"/>
    <mergeCell ref="C59:C61"/>
    <mergeCell ref="I60:I62"/>
    <mergeCell ref="J60:J62"/>
    <mergeCell ref="M60:M62"/>
    <mergeCell ref="A30:N30"/>
    <mergeCell ref="C31:C33"/>
    <mergeCell ref="I32:I34"/>
    <mergeCell ref="J32:J34"/>
    <mergeCell ref="M32:M34"/>
    <mergeCell ref="A58:N58"/>
    <mergeCell ref="C122:C124"/>
    <mergeCell ref="I123:I125"/>
    <mergeCell ref="J123:J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C161"/>
  <sheetViews>
    <sheetView view="pageBreakPreview" zoomScale="85" zoomScaleNormal="75" zoomScaleSheetLayoutView="85" workbookViewId="0">
      <selection activeCell="C28" sqref="C28"/>
    </sheetView>
  </sheetViews>
  <sheetFormatPr defaultColWidth="10.625" defaultRowHeight="14.25" x14ac:dyDescent="0.15"/>
  <cols>
    <col min="1" max="1" width="18.875" style="73" customWidth="1"/>
    <col min="2" max="2" width="6.625" style="73" customWidth="1"/>
    <col min="3" max="27" width="8.625" style="73" customWidth="1"/>
    <col min="28" max="28" width="10.625" style="73"/>
    <col min="29" max="29" width="3.375" style="73" customWidth="1"/>
    <col min="30" max="16384" width="10.625" style="73"/>
  </cols>
  <sheetData>
    <row r="1" spans="1:29" ht="17.25" x14ac:dyDescent="0.15">
      <c r="A1" s="33" t="s">
        <v>404</v>
      </c>
    </row>
    <row r="2" spans="1:29" ht="15" thickBot="1" x14ac:dyDescent="0.2">
      <c r="A2" s="387" t="s">
        <v>28</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7"/>
    </row>
    <row r="3" spans="1:29" ht="16.5" customHeight="1" x14ac:dyDescent="0.15">
      <c r="A3" s="98"/>
      <c r="B3" s="99"/>
      <c r="C3" s="136"/>
      <c r="D3" s="137" t="s">
        <v>0</v>
      </c>
      <c r="E3" s="138"/>
      <c r="F3" s="138"/>
      <c r="G3" s="138"/>
      <c r="H3" s="138"/>
      <c r="I3" s="138"/>
      <c r="J3" s="138"/>
      <c r="K3" s="138"/>
      <c r="L3" s="138"/>
      <c r="M3" s="138"/>
      <c r="N3" s="138"/>
      <c r="O3" s="138"/>
      <c r="P3" s="138"/>
      <c r="Q3" s="138"/>
      <c r="R3" s="138"/>
      <c r="S3" s="138"/>
      <c r="T3" s="138"/>
      <c r="U3" s="138"/>
      <c r="V3" s="138"/>
      <c r="W3" s="138"/>
      <c r="X3" s="138"/>
      <c r="Y3" s="137" t="s">
        <v>324</v>
      </c>
      <c r="Z3" s="138"/>
      <c r="AA3" s="138"/>
      <c r="AB3" s="139"/>
      <c r="AC3" s="25"/>
    </row>
    <row r="4" spans="1:29" ht="16.5" customHeight="1" x14ac:dyDescent="0.15">
      <c r="A4" s="100" t="s">
        <v>192</v>
      </c>
      <c r="B4" s="82"/>
      <c r="C4" s="75" t="s">
        <v>323</v>
      </c>
      <c r="D4" s="77" t="s">
        <v>3</v>
      </c>
      <c r="E4" s="76"/>
      <c r="F4" s="76"/>
      <c r="G4" s="76"/>
      <c r="H4" s="76"/>
      <c r="I4" s="76"/>
      <c r="J4" s="76"/>
      <c r="K4" s="76"/>
      <c r="L4" s="76"/>
      <c r="M4" s="77" t="s">
        <v>4</v>
      </c>
      <c r="N4" s="76"/>
      <c r="O4" s="76"/>
      <c r="P4" s="76"/>
      <c r="Q4" s="76"/>
      <c r="R4" s="76"/>
      <c r="S4" s="76"/>
      <c r="T4" s="76"/>
      <c r="U4" s="76"/>
      <c r="V4" s="76"/>
      <c r="W4" s="76"/>
      <c r="X4" s="76"/>
      <c r="Y4" s="71"/>
      <c r="Z4" s="71"/>
      <c r="AA4" s="71"/>
      <c r="AB4" s="140" t="s">
        <v>193</v>
      </c>
      <c r="AC4" s="25"/>
    </row>
    <row r="5" spans="1:29" ht="16.5" customHeight="1" x14ac:dyDescent="0.15">
      <c r="A5" s="100"/>
      <c r="B5" s="82"/>
      <c r="C5" s="75"/>
      <c r="D5" s="77" t="s">
        <v>5</v>
      </c>
      <c r="E5" s="76"/>
      <c r="F5" s="76"/>
      <c r="G5" s="77" t="s">
        <v>6</v>
      </c>
      <c r="H5" s="76"/>
      <c r="I5" s="76"/>
      <c r="J5" s="77" t="s">
        <v>7</v>
      </c>
      <c r="K5" s="76"/>
      <c r="L5" s="76"/>
      <c r="M5" s="77" t="s">
        <v>8</v>
      </c>
      <c r="N5" s="76"/>
      <c r="O5" s="76"/>
      <c r="P5" s="77" t="s">
        <v>6</v>
      </c>
      <c r="Q5" s="76"/>
      <c r="R5" s="76"/>
      <c r="S5" s="77" t="s">
        <v>7</v>
      </c>
      <c r="T5" s="76"/>
      <c r="U5" s="76"/>
      <c r="V5" s="77" t="s">
        <v>9</v>
      </c>
      <c r="W5" s="76"/>
      <c r="X5" s="76"/>
      <c r="Y5" s="75" t="s">
        <v>2</v>
      </c>
      <c r="Z5" s="75" t="s">
        <v>206</v>
      </c>
      <c r="AA5" s="75" t="s">
        <v>207</v>
      </c>
      <c r="AB5" s="140"/>
      <c r="AC5" s="25"/>
    </row>
    <row r="6" spans="1:29" ht="16.5" customHeight="1" x14ac:dyDescent="0.15">
      <c r="A6" s="34"/>
      <c r="B6" s="83"/>
      <c r="C6" s="78"/>
      <c r="D6" s="71" t="s">
        <v>2</v>
      </c>
      <c r="E6" s="71" t="s">
        <v>10</v>
      </c>
      <c r="F6" s="71" t="s">
        <v>11</v>
      </c>
      <c r="G6" s="71" t="s">
        <v>2</v>
      </c>
      <c r="H6" s="71" t="s">
        <v>10</v>
      </c>
      <c r="I6" s="71" t="s">
        <v>11</v>
      </c>
      <c r="J6" s="71" t="s">
        <v>2</v>
      </c>
      <c r="K6" s="71" t="s">
        <v>10</v>
      </c>
      <c r="L6" s="71" t="s">
        <v>11</v>
      </c>
      <c r="M6" s="71" t="s">
        <v>2</v>
      </c>
      <c r="N6" s="79" t="s">
        <v>10</v>
      </c>
      <c r="O6" s="80" t="s">
        <v>11</v>
      </c>
      <c r="P6" s="71" t="s">
        <v>2</v>
      </c>
      <c r="Q6" s="71" t="s">
        <v>10</v>
      </c>
      <c r="R6" s="71" t="s">
        <v>11</v>
      </c>
      <c r="S6" s="71" t="s">
        <v>2</v>
      </c>
      <c r="T6" s="71" t="s">
        <v>10</v>
      </c>
      <c r="U6" s="71" t="s">
        <v>11</v>
      </c>
      <c r="V6" s="71" t="s">
        <v>2</v>
      </c>
      <c r="W6" s="71" t="s">
        <v>10</v>
      </c>
      <c r="X6" s="71" t="s">
        <v>11</v>
      </c>
      <c r="Y6" s="78"/>
      <c r="Z6" s="78"/>
      <c r="AA6" s="78"/>
      <c r="AB6" s="141"/>
      <c r="AC6" s="25"/>
    </row>
    <row r="7" spans="1:29" ht="16.5" customHeight="1" x14ac:dyDescent="0.15">
      <c r="A7" s="142" t="s">
        <v>15</v>
      </c>
      <c r="B7" s="71" t="s">
        <v>13</v>
      </c>
      <c r="C7" s="231">
        <f>D7+M7+Y7+AB7</f>
        <v>238467.39000000118</v>
      </c>
      <c r="D7" s="231">
        <f>E7+F7</f>
        <v>131136.78000000084</v>
      </c>
      <c r="E7" s="231">
        <f>H7+K7</f>
        <v>129338.84000000086</v>
      </c>
      <c r="F7" s="311">
        <f>I7+L7</f>
        <v>1797.94</v>
      </c>
      <c r="G7" s="231">
        <f>H7+I7</f>
        <v>127484.25000000086</v>
      </c>
      <c r="H7" s="231">
        <f>SUM(H9,H11,H13,H15)</f>
        <v>126226.08000000086</v>
      </c>
      <c r="I7" s="231">
        <f>SUM(I9,I11,I13,I15)</f>
        <v>1258.1699999999998</v>
      </c>
      <c r="J7" s="231">
        <f>K7+L7</f>
        <v>3652.5299999999984</v>
      </c>
      <c r="K7" s="231">
        <f>SUM(K9,K11,K13,K15)</f>
        <v>3112.7599999999984</v>
      </c>
      <c r="L7" s="231">
        <f>SUM(L9,L11,L13,L15)</f>
        <v>539.7700000000001</v>
      </c>
      <c r="M7" s="231">
        <f>N7+O7</f>
        <v>99800.720000000321</v>
      </c>
      <c r="N7" s="231">
        <f>Q7+T7+W7</f>
        <v>15195.82999999998</v>
      </c>
      <c r="O7" s="311">
        <f>R7+U7+X7</f>
        <v>84604.890000000334</v>
      </c>
      <c r="P7" s="231">
        <f>Q7+R7</f>
        <v>0</v>
      </c>
      <c r="Q7" s="231">
        <f>SUM(Q9,Q11,Q13,Q15)</f>
        <v>0</v>
      </c>
      <c r="R7" s="231">
        <f>SUM(R9,R11,R13,R15)</f>
        <v>0</v>
      </c>
      <c r="S7" s="231">
        <f>T7+U7</f>
        <v>3033.0300000000007</v>
      </c>
      <c r="T7" s="231">
        <f>SUM(T9,T11,T13,T15)</f>
        <v>1530.6700000000003</v>
      </c>
      <c r="U7" s="231">
        <f>SUM(U9,U11,U13,U15)</f>
        <v>1502.3600000000001</v>
      </c>
      <c r="V7" s="231">
        <f>W7+X7</f>
        <v>96767.690000000308</v>
      </c>
      <c r="W7" s="231">
        <f>SUM(W9,W11,W13,W15)</f>
        <v>13665.15999999998</v>
      </c>
      <c r="X7" s="231">
        <f>SUM(X9,X11,X13,X15)</f>
        <v>83102.530000000334</v>
      </c>
      <c r="Y7" s="231">
        <f>Z7+AA7</f>
        <v>7264.7199999999957</v>
      </c>
      <c r="Z7" s="231">
        <f t="shared" ref="Z7:AB8" si="0">SUM(Z9,Z11,Z13,Z15)</f>
        <v>5357.3299999999945</v>
      </c>
      <c r="AA7" s="231">
        <f t="shared" si="0"/>
        <v>1907.3900000000008</v>
      </c>
      <c r="AB7" s="230">
        <f t="shared" si="0"/>
        <v>265.16999999999996</v>
      </c>
      <c r="AC7" s="83"/>
    </row>
    <row r="8" spans="1:29" ht="16.5" customHeight="1" x14ac:dyDescent="0.15">
      <c r="A8" s="143"/>
      <c r="B8" s="71" t="s">
        <v>14</v>
      </c>
      <c r="C8" s="231">
        <f t="shared" ref="C8" si="1">D8+M8+Y8+AB8</f>
        <v>53614.740999999762</v>
      </c>
      <c r="D8" s="231">
        <f t="shared" ref="D8:D16" si="2">E8+F8</f>
        <v>38849.6899999999</v>
      </c>
      <c r="E8" s="231">
        <f t="shared" ref="E8:E16" si="3">H8+K8</f>
        <v>38679.445999999902</v>
      </c>
      <c r="F8" s="311">
        <f t="shared" ref="F8:F16" si="4">I8+L8</f>
        <v>170.24399999999991</v>
      </c>
      <c r="G8" s="231">
        <f t="shared" ref="G8:G16" si="5">H8+I8</f>
        <v>38401.076999999903</v>
      </c>
      <c r="H8" s="231">
        <f>SUM(H10,H12,H14,H16)</f>
        <v>38280.703999999903</v>
      </c>
      <c r="I8" s="231">
        <f>SUM(I10,I12,I14,I16)</f>
        <v>120.37299999999993</v>
      </c>
      <c r="J8" s="231">
        <f t="shared" ref="J8:J16" si="6">K8+L8</f>
        <v>448.61300000000028</v>
      </c>
      <c r="K8" s="231">
        <f>SUM(K10,K12,K14,K16)</f>
        <v>398.7420000000003</v>
      </c>
      <c r="L8" s="231">
        <f>SUM(L10,L12,L14,L16)</f>
        <v>49.870999999999967</v>
      </c>
      <c r="M8" s="231">
        <f t="shared" ref="M8:M16" si="7">N8+O8</f>
        <v>14765.050999999859</v>
      </c>
      <c r="N8" s="231">
        <f t="shared" ref="N8:O16" si="8">Q8+T8+W8</f>
        <v>3613.5930000000008</v>
      </c>
      <c r="O8" s="311">
        <f t="shared" si="8"/>
        <v>11151.457999999859</v>
      </c>
      <c r="P8" s="231">
        <f t="shared" ref="P8:P16" si="9">Q8+R8</f>
        <v>0</v>
      </c>
      <c r="Q8" s="231">
        <f>SUM(Q10,Q12,Q14,Q16)</f>
        <v>0</v>
      </c>
      <c r="R8" s="231">
        <f>SUM(R10,R12,R14,R16)</f>
        <v>0</v>
      </c>
      <c r="S8" s="231">
        <f t="shared" ref="S8:S16" si="10">T8+U8</f>
        <v>413.24399999999997</v>
      </c>
      <c r="T8" s="231">
        <f>SUM(T10,T12,T14,T16)</f>
        <v>265.21000000000004</v>
      </c>
      <c r="U8" s="231">
        <f>SUM(U10,U12,U14,U16)</f>
        <v>148.03399999999993</v>
      </c>
      <c r="V8" s="231">
        <f t="shared" ref="V8:V16" si="11">W8+X8</f>
        <v>14351.806999999859</v>
      </c>
      <c r="W8" s="231">
        <f>SUM(W10,W12,W14,W16)</f>
        <v>3348.3830000000007</v>
      </c>
      <c r="X8" s="231">
        <f>SUM(X10,X12,X14,X16)</f>
        <v>11003.423999999859</v>
      </c>
      <c r="Y8" s="231">
        <f t="shared" ref="Y8:Y16" si="12">Z8+AA8</f>
        <v>0</v>
      </c>
      <c r="Z8" s="231">
        <f t="shared" si="0"/>
        <v>0</v>
      </c>
      <c r="AA8" s="231">
        <f t="shared" si="0"/>
        <v>0</v>
      </c>
      <c r="AB8" s="230">
        <f t="shared" si="0"/>
        <v>0</v>
      </c>
      <c r="AC8" s="83"/>
    </row>
    <row r="9" spans="1:29" ht="16.5" customHeight="1" x14ac:dyDescent="0.15">
      <c r="A9" s="322" t="s">
        <v>226</v>
      </c>
      <c r="B9" s="71" t="s">
        <v>13</v>
      </c>
      <c r="C9" s="231">
        <f>C26</f>
        <v>109570.01000000042</v>
      </c>
      <c r="D9" s="231">
        <f>E9+F9</f>
        <v>65625.910000000411</v>
      </c>
      <c r="E9" s="231">
        <f>H9+K9</f>
        <v>64560.550000000418</v>
      </c>
      <c r="F9" s="311">
        <f t="shared" si="4"/>
        <v>1065.3599999999999</v>
      </c>
      <c r="G9" s="231">
        <f t="shared" si="5"/>
        <v>64795.770000000419</v>
      </c>
      <c r="H9" s="231">
        <f t="shared" ref="H9:AB9" si="13">H26</f>
        <v>63876.42000000042</v>
      </c>
      <c r="I9" s="231">
        <f t="shared" si="13"/>
        <v>919.34999999999991</v>
      </c>
      <c r="J9" s="231">
        <f t="shared" si="6"/>
        <v>830.14</v>
      </c>
      <c r="K9" s="231">
        <f t="shared" si="13"/>
        <v>684.13</v>
      </c>
      <c r="L9" s="231">
        <f t="shared" si="13"/>
        <v>146.01</v>
      </c>
      <c r="M9" s="231">
        <f t="shared" si="7"/>
        <v>39789.959999999992</v>
      </c>
      <c r="N9" s="231">
        <f t="shared" si="8"/>
        <v>6891.0399999999918</v>
      </c>
      <c r="O9" s="311">
        <f t="shared" si="8"/>
        <v>32898.92</v>
      </c>
      <c r="P9" s="231">
        <f t="shared" si="9"/>
        <v>0</v>
      </c>
      <c r="Q9" s="231">
        <f t="shared" si="13"/>
        <v>0</v>
      </c>
      <c r="R9" s="231">
        <f t="shared" si="13"/>
        <v>0</v>
      </c>
      <c r="S9" s="231">
        <f t="shared" si="10"/>
        <v>1603.9700000000005</v>
      </c>
      <c r="T9" s="231">
        <f t="shared" si="13"/>
        <v>1063.9100000000003</v>
      </c>
      <c r="U9" s="231">
        <f t="shared" si="13"/>
        <v>540.06000000000017</v>
      </c>
      <c r="V9" s="231">
        <f t="shared" si="11"/>
        <v>38185.989999999991</v>
      </c>
      <c r="W9" s="231">
        <f t="shared" si="13"/>
        <v>5827.1299999999919</v>
      </c>
      <c r="X9" s="231">
        <f t="shared" si="13"/>
        <v>32358.859999999997</v>
      </c>
      <c r="Y9" s="231">
        <f t="shared" si="12"/>
        <v>4154.029999999997</v>
      </c>
      <c r="Z9" s="231">
        <f t="shared" si="13"/>
        <v>3343.2099999999964</v>
      </c>
      <c r="AA9" s="231">
        <f t="shared" si="13"/>
        <v>810.82000000000107</v>
      </c>
      <c r="AB9" s="230">
        <f t="shared" si="13"/>
        <v>0.11</v>
      </c>
      <c r="AC9" s="83"/>
    </row>
    <row r="10" spans="1:29" ht="16.5" customHeight="1" x14ac:dyDescent="0.15">
      <c r="A10" s="143"/>
      <c r="B10" s="71" t="s">
        <v>14</v>
      </c>
      <c r="C10" s="231">
        <f>C27</f>
        <v>24492.246999999916</v>
      </c>
      <c r="D10" s="231">
        <f t="shared" si="2"/>
        <v>18616.018999999946</v>
      </c>
      <c r="E10" s="231">
        <f t="shared" si="3"/>
        <v>18526.686999999947</v>
      </c>
      <c r="F10" s="311">
        <f t="shared" si="4"/>
        <v>89.331999999999965</v>
      </c>
      <c r="G10" s="231">
        <f t="shared" si="5"/>
        <v>18498.143999999949</v>
      </c>
      <c r="H10" s="231">
        <f t="shared" ref="H10:AB10" si="14">H27</f>
        <v>18422.337999999949</v>
      </c>
      <c r="I10" s="231">
        <f t="shared" si="14"/>
        <v>75.805999999999969</v>
      </c>
      <c r="J10" s="231">
        <f t="shared" si="6"/>
        <v>117.87499999999996</v>
      </c>
      <c r="K10" s="231">
        <f t="shared" si="14"/>
        <v>104.34899999999996</v>
      </c>
      <c r="L10" s="231">
        <f t="shared" si="14"/>
        <v>13.525999999999996</v>
      </c>
      <c r="M10" s="231">
        <f t="shared" si="7"/>
        <v>5876.2279999999682</v>
      </c>
      <c r="N10" s="231">
        <f t="shared" si="8"/>
        <v>1595.0750000000021</v>
      </c>
      <c r="O10" s="311">
        <f t="shared" si="8"/>
        <v>4281.1529999999666</v>
      </c>
      <c r="P10" s="231">
        <f t="shared" si="9"/>
        <v>0</v>
      </c>
      <c r="Q10" s="231">
        <f t="shared" si="14"/>
        <v>0</v>
      </c>
      <c r="R10" s="231">
        <f t="shared" si="14"/>
        <v>0</v>
      </c>
      <c r="S10" s="231">
        <f t="shared" si="10"/>
        <v>233.96300000000002</v>
      </c>
      <c r="T10" s="231">
        <f t="shared" si="14"/>
        <v>180.69400000000002</v>
      </c>
      <c r="U10" s="231">
        <f t="shared" si="14"/>
        <v>53.269000000000005</v>
      </c>
      <c r="V10" s="231">
        <f t="shared" si="11"/>
        <v>5642.2649999999685</v>
      </c>
      <c r="W10" s="231">
        <f t="shared" si="14"/>
        <v>1414.3810000000021</v>
      </c>
      <c r="X10" s="231">
        <f t="shared" si="14"/>
        <v>4227.8839999999664</v>
      </c>
      <c r="Y10" s="231">
        <f t="shared" si="12"/>
        <v>0</v>
      </c>
      <c r="Z10" s="231">
        <f t="shared" si="14"/>
        <v>0</v>
      </c>
      <c r="AA10" s="231">
        <f t="shared" si="14"/>
        <v>0</v>
      </c>
      <c r="AB10" s="230">
        <f t="shared" si="14"/>
        <v>0</v>
      </c>
      <c r="AC10" s="83"/>
    </row>
    <row r="11" spans="1:29" ht="16.5" customHeight="1" x14ac:dyDescent="0.15">
      <c r="A11" s="142" t="s">
        <v>194</v>
      </c>
      <c r="B11" s="71" t="s">
        <v>13</v>
      </c>
      <c r="C11" s="231">
        <f>D11+M11+Y11+AB11</f>
        <v>31684.19000000021</v>
      </c>
      <c r="D11" s="231">
        <f t="shared" si="2"/>
        <v>16642.970000000165</v>
      </c>
      <c r="E11" s="231">
        <f t="shared" si="3"/>
        <v>16494.310000000165</v>
      </c>
      <c r="F11" s="311">
        <f t="shared" si="4"/>
        <v>148.66000000000005</v>
      </c>
      <c r="G11" s="231">
        <f t="shared" si="5"/>
        <v>16174.930000000166</v>
      </c>
      <c r="H11" s="231">
        <v>16090.090000000166</v>
      </c>
      <c r="I11" s="231">
        <v>84.840000000000032</v>
      </c>
      <c r="J11" s="231">
        <f t="shared" si="6"/>
        <v>468.04000000000013</v>
      </c>
      <c r="K11" s="231">
        <v>404.22000000000008</v>
      </c>
      <c r="L11" s="231">
        <v>63.820000000000029</v>
      </c>
      <c r="M11" s="231">
        <f t="shared" si="7"/>
        <v>14328.810000000043</v>
      </c>
      <c r="N11" s="231">
        <f t="shared" si="8"/>
        <v>2295.2399999999975</v>
      </c>
      <c r="O11" s="311">
        <f t="shared" si="8"/>
        <v>12033.570000000045</v>
      </c>
      <c r="P11" s="231">
        <f t="shared" si="9"/>
        <v>0</v>
      </c>
      <c r="Q11" s="231">
        <v>0</v>
      </c>
      <c r="R11" s="231">
        <v>0</v>
      </c>
      <c r="S11" s="231">
        <f t="shared" si="10"/>
        <v>612.06000000000006</v>
      </c>
      <c r="T11" s="231">
        <v>175.95000000000002</v>
      </c>
      <c r="U11" s="231">
        <v>436.11</v>
      </c>
      <c r="V11" s="231">
        <f t="shared" si="11"/>
        <v>13716.750000000042</v>
      </c>
      <c r="W11" s="231">
        <v>2119.2899999999977</v>
      </c>
      <c r="X11" s="231">
        <v>11597.460000000045</v>
      </c>
      <c r="Y11" s="231">
        <f>Z11+AA11</f>
        <v>712.11999999999989</v>
      </c>
      <c r="Z11" s="231">
        <v>313.75000000000006</v>
      </c>
      <c r="AA11" s="231">
        <v>398.36999999999989</v>
      </c>
      <c r="AB11" s="230">
        <v>0.28999999999999998</v>
      </c>
      <c r="AC11" s="83"/>
    </row>
    <row r="12" spans="1:29" ht="16.5" customHeight="1" x14ac:dyDescent="0.15">
      <c r="A12" s="143"/>
      <c r="B12" s="71" t="s">
        <v>14</v>
      </c>
      <c r="C12" s="231">
        <f t="shared" ref="C12" si="15">D12+M12+Y12+AB12</f>
        <v>7214.0799999999572</v>
      </c>
      <c r="D12" s="231">
        <f t="shared" si="2"/>
        <v>5117.8389999999754</v>
      </c>
      <c r="E12" s="231">
        <f t="shared" si="3"/>
        <v>5102.1579999999758</v>
      </c>
      <c r="F12" s="311">
        <f t="shared" si="4"/>
        <v>15.68099999999999</v>
      </c>
      <c r="G12" s="231">
        <f t="shared" si="5"/>
        <v>5056.8349999999764</v>
      </c>
      <c r="H12" s="231">
        <v>5047.417999999976</v>
      </c>
      <c r="I12" s="231">
        <v>9.4169999999999945</v>
      </c>
      <c r="J12" s="231">
        <f t="shared" si="6"/>
        <v>61.004000000000005</v>
      </c>
      <c r="K12" s="231">
        <v>54.740000000000009</v>
      </c>
      <c r="L12" s="231">
        <v>6.2639999999999967</v>
      </c>
      <c r="M12" s="231">
        <f t="shared" si="7"/>
        <v>2096.2409999999818</v>
      </c>
      <c r="N12" s="231">
        <f t="shared" si="8"/>
        <v>537.34900000000061</v>
      </c>
      <c r="O12" s="311">
        <f t="shared" si="8"/>
        <v>1558.891999999981</v>
      </c>
      <c r="P12" s="231">
        <f t="shared" si="9"/>
        <v>0</v>
      </c>
      <c r="Q12" s="231">
        <v>0</v>
      </c>
      <c r="R12" s="231">
        <v>0</v>
      </c>
      <c r="S12" s="231">
        <f t="shared" si="10"/>
        <v>73.340999999999951</v>
      </c>
      <c r="T12" s="231">
        <v>29.625</v>
      </c>
      <c r="U12" s="231">
        <v>43.715999999999951</v>
      </c>
      <c r="V12" s="231">
        <f t="shared" si="11"/>
        <v>2022.8999999999817</v>
      </c>
      <c r="W12" s="231">
        <v>507.72400000000067</v>
      </c>
      <c r="X12" s="231">
        <v>1515.1759999999811</v>
      </c>
      <c r="Y12" s="231">
        <f t="shared" si="12"/>
        <v>0</v>
      </c>
      <c r="Z12" s="231">
        <v>0</v>
      </c>
      <c r="AA12" s="231">
        <v>0</v>
      </c>
      <c r="AB12" s="230">
        <v>0</v>
      </c>
      <c r="AC12" s="83"/>
    </row>
    <row r="13" spans="1:29" ht="16.5" customHeight="1" x14ac:dyDescent="0.15">
      <c r="A13" s="142" t="s">
        <v>195</v>
      </c>
      <c r="B13" s="71" t="s">
        <v>13</v>
      </c>
      <c r="C13" s="231">
        <f>D13+M13+Y13+AB13</f>
        <v>43970.310000000318</v>
      </c>
      <c r="D13" s="231">
        <f t="shared" si="2"/>
        <v>20000.500000000087</v>
      </c>
      <c r="E13" s="231">
        <f t="shared" si="3"/>
        <v>19735.790000000088</v>
      </c>
      <c r="F13" s="311">
        <f t="shared" si="4"/>
        <v>264.71000000000004</v>
      </c>
      <c r="G13" s="231">
        <f t="shared" si="5"/>
        <v>18479.250000000087</v>
      </c>
      <c r="H13" s="231">
        <v>18394.720000000088</v>
      </c>
      <c r="I13" s="231">
        <v>84.529999999999973</v>
      </c>
      <c r="J13" s="231">
        <f t="shared" si="6"/>
        <v>1521.2499999999984</v>
      </c>
      <c r="K13" s="231">
        <v>1341.0699999999983</v>
      </c>
      <c r="L13" s="231">
        <v>180.18000000000009</v>
      </c>
      <c r="M13" s="231">
        <f t="shared" si="7"/>
        <v>22097.340000000233</v>
      </c>
      <c r="N13" s="231">
        <f t="shared" si="8"/>
        <v>3762.6399999999967</v>
      </c>
      <c r="O13" s="311">
        <f t="shared" si="8"/>
        <v>18334.700000000237</v>
      </c>
      <c r="P13" s="231">
        <f t="shared" si="9"/>
        <v>0</v>
      </c>
      <c r="Q13" s="231">
        <v>0</v>
      </c>
      <c r="R13" s="231">
        <v>0</v>
      </c>
      <c r="S13" s="231">
        <f t="shared" si="10"/>
        <v>562.61</v>
      </c>
      <c r="T13" s="231">
        <v>232.98000000000005</v>
      </c>
      <c r="U13" s="231">
        <v>329.63</v>
      </c>
      <c r="V13" s="231">
        <f t="shared" si="11"/>
        <v>21534.730000000232</v>
      </c>
      <c r="W13" s="231">
        <v>3529.6599999999967</v>
      </c>
      <c r="X13" s="231">
        <v>18005.070000000236</v>
      </c>
      <c r="Y13" s="231">
        <f>Z13+AA13</f>
        <v>1608.3499999999979</v>
      </c>
      <c r="Z13" s="231">
        <v>1234.2899999999979</v>
      </c>
      <c r="AA13" s="231">
        <v>374.05999999999995</v>
      </c>
      <c r="AB13" s="230">
        <v>264.12</v>
      </c>
      <c r="AC13" s="83"/>
    </row>
    <row r="14" spans="1:29" ht="16.5" customHeight="1" x14ac:dyDescent="0.15">
      <c r="A14" s="143"/>
      <c r="B14" s="71" t="s">
        <v>14</v>
      </c>
      <c r="C14" s="231">
        <f t="shared" ref="C14:C16" si="16">D14+M14+Y14+AB14</f>
        <v>9490.2659999999305</v>
      </c>
      <c r="D14" s="231">
        <f t="shared" si="2"/>
        <v>6175.9349999999831</v>
      </c>
      <c r="E14" s="231">
        <f t="shared" si="3"/>
        <v>6146.3399999999829</v>
      </c>
      <c r="F14" s="311">
        <f t="shared" si="4"/>
        <v>29.594999999999995</v>
      </c>
      <c r="G14" s="231">
        <f t="shared" si="5"/>
        <v>6002.1469999999827</v>
      </c>
      <c r="H14" s="231">
        <v>5988.5169999999825</v>
      </c>
      <c r="I14" s="231">
        <v>13.630000000000003</v>
      </c>
      <c r="J14" s="231">
        <f t="shared" si="6"/>
        <v>173.78800000000044</v>
      </c>
      <c r="K14" s="231">
        <v>157.82300000000043</v>
      </c>
      <c r="L14" s="231">
        <v>15.964999999999993</v>
      </c>
      <c r="M14" s="231">
        <f t="shared" si="7"/>
        <v>3314.3309999999465</v>
      </c>
      <c r="N14" s="231">
        <f t="shared" si="8"/>
        <v>931.41799999999864</v>
      </c>
      <c r="O14" s="311">
        <f t="shared" si="8"/>
        <v>2382.9129999999477</v>
      </c>
      <c r="P14" s="231">
        <f t="shared" si="9"/>
        <v>0</v>
      </c>
      <c r="Q14" s="231">
        <v>0</v>
      </c>
      <c r="R14" s="231">
        <v>0</v>
      </c>
      <c r="S14" s="231">
        <f t="shared" si="10"/>
        <v>77.331999999999994</v>
      </c>
      <c r="T14" s="231">
        <v>44.804000000000002</v>
      </c>
      <c r="U14" s="231">
        <v>32.527999999999992</v>
      </c>
      <c r="V14" s="231">
        <f t="shared" si="11"/>
        <v>3236.9989999999466</v>
      </c>
      <c r="W14" s="231">
        <v>886.61399999999867</v>
      </c>
      <c r="X14" s="231">
        <v>2350.3849999999479</v>
      </c>
      <c r="Y14" s="231">
        <f t="shared" si="12"/>
        <v>0</v>
      </c>
      <c r="Z14" s="231">
        <v>0</v>
      </c>
      <c r="AA14" s="231">
        <v>0</v>
      </c>
      <c r="AB14" s="230">
        <v>0</v>
      </c>
      <c r="AC14" s="83"/>
    </row>
    <row r="15" spans="1:29" ht="16.5" customHeight="1" x14ac:dyDescent="0.15">
      <c r="A15" s="142" t="s">
        <v>196</v>
      </c>
      <c r="B15" s="71" t="s">
        <v>13</v>
      </c>
      <c r="C15" s="231">
        <f t="shared" si="16"/>
        <v>53242.88000000023</v>
      </c>
      <c r="D15" s="231">
        <f t="shared" si="2"/>
        <v>28867.400000000176</v>
      </c>
      <c r="E15" s="231">
        <f t="shared" si="3"/>
        <v>28548.190000000177</v>
      </c>
      <c r="F15" s="311">
        <f t="shared" si="4"/>
        <v>319.21000000000004</v>
      </c>
      <c r="G15" s="231">
        <f t="shared" si="5"/>
        <v>28034.300000000178</v>
      </c>
      <c r="H15" s="231">
        <v>27864.850000000177</v>
      </c>
      <c r="I15" s="231">
        <v>169.45</v>
      </c>
      <c r="J15" s="231">
        <f t="shared" si="6"/>
        <v>833.10000000000036</v>
      </c>
      <c r="K15" s="231">
        <v>683.34000000000037</v>
      </c>
      <c r="L15" s="231">
        <v>149.76000000000002</v>
      </c>
      <c r="M15" s="231">
        <f t="shared" si="7"/>
        <v>23584.610000000052</v>
      </c>
      <c r="N15" s="231">
        <f t="shared" si="8"/>
        <v>2246.9099999999944</v>
      </c>
      <c r="O15" s="311">
        <f t="shared" si="8"/>
        <v>21337.700000000055</v>
      </c>
      <c r="P15" s="231">
        <f t="shared" si="9"/>
        <v>0</v>
      </c>
      <c r="Q15" s="231">
        <v>0</v>
      </c>
      <c r="R15" s="231">
        <v>0</v>
      </c>
      <c r="S15" s="231">
        <f t="shared" si="10"/>
        <v>254.39</v>
      </c>
      <c r="T15" s="231">
        <v>57.83</v>
      </c>
      <c r="U15" s="231">
        <v>196.56</v>
      </c>
      <c r="V15" s="231">
        <f t="shared" si="11"/>
        <v>23330.220000000048</v>
      </c>
      <c r="W15" s="231">
        <v>2189.0799999999945</v>
      </c>
      <c r="X15" s="231">
        <v>21141.140000000054</v>
      </c>
      <c r="Y15" s="231">
        <f t="shared" si="12"/>
        <v>790.22000000000025</v>
      </c>
      <c r="Z15" s="231">
        <v>466.08000000000027</v>
      </c>
      <c r="AA15" s="231">
        <v>324.14</v>
      </c>
      <c r="AB15" s="230">
        <v>0.65</v>
      </c>
      <c r="AC15" s="83"/>
    </row>
    <row r="16" spans="1:29" ht="16.5" customHeight="1" thickBot="1" x14ac:dyDescent="0.2">
      <c r="A16" s="323"/>
      <c r="B16" s="145" t="s">
        <v>14</v>
      </c>
      <c r="C16" s="229">
        <f t="shared" si="16"/>
        <v>12418.147999999961</v>
      </c>
      <c r="D16" s="229">
        <f t="shared" si="2"/>
        <v>8939.8969999999972</v>
      </c>
      <c r="E16" s="229">
        <f t="shared" si="3"/>
        <v>8904.2609999999968</v>
      </c>
      <c r="F16" s="310">
        <f t="shared" si="4"/>
        <v>35.635999999999981</v>
      </c>
      <c r="G16" s="229">
        <f t="shared" si="5"/>
        <v>8843.9509999999973</v>
      </c>
      <c r="H16" s="229">
        <v>8822.4309999999969</v>
      </c>
      <c r="I16" s="229">
        <v>21.519999999999989</v>
      </c>
      <c r="J16" s="229">
        <f t="shared" si="6"/>
        <v>95.945999999999941</v>
      </c>
      <c r="K16" s="229">
        <v>81.829999999999956</v>
      </c>
      <c r="L16" s="229">
        <v>14.115999999999989</v>
      </c>
      <c r="M16" s="229">
        <f t="shared" si="7"/>
        <v>3478.2509999999629</v>
      </c>
      <c r="N16" s="229">
        <f t="shared" si="8"/>
        <v>549.75099999999952</v>
      </c>
      <c r="O16" s="310">
        <f t="shared" si="8"/>
        <v>2928.4999999999632</v>
      </c>
      <c r="P16" s="229">
        <f t="shared" si="9"/>
        <v>0</v>
      </c>
      <c r="Q16" s="229">
        <v>0</v>
      </c>
      <c r="R16" s="229">
        <v>0</v>
      </c>
      <c r="S16" s="229">
        <f t="shared" si="10"/>
        <v>28.607999999999997</v>
      </c>
      <c r="T16" s="229">
        <v>10.087</v>
      </c>
      <c r="U16" s="229">
        <v>18.520999999999997</v>
      </c>
      <c r="V16" s="229">
        <f t="shared" si="11"/>
        <v>3449.6429999999627</v>
      </c>
      <c r="W16" s="229">
        <v>539.66399999999953</v>
      </c>
      <c r="X16" s="229">
        <v>2909.978999999963</v>
      </c>
      <c r="Y16" s="310">
        <f t="shared" si="12"/>
        <v>0</v>
      </c>
      <c r="Z16" s="229">
        <v>0</v>
      </c>
      <c r="AA16" s="229">
        <v>0</v>
      </c>
      <c r="AB16" s="228">
        <v>0</v>
      </c>
      <c r="AC16" s="83"/>
    </row>
    <row r="17" spans="1:29" ht="16.5" customHeight="1" x14ac:dyDescent="0.15">
      <c r="A17" s="43"/>
      <c r="B17" s="44"/>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3"/>
    </row>
    <row r="20" spans="1:29" ht="17.25" x14ac:dyDescent="0.15">
      <c r="A20" s="33" t="s">
        <v>405</v>
      </c>
    </row>
    <row r="21" spans="1:29" ht="15" thickBot="1" x14ac:dyDescent="0.2">
      <c r="A21" s="387" t="s">
        <v>28</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row>
    <row r="22" spans="1:29" ht="16.5" customHeight="1" x14ac:dyDescent="0.15">
      <c r="A22" s="98"/>
      <c r="B22" s="99"/>
      <c r="C22" s="136"/>
      <c r="D22" s="137" t="s">
        <v>0</v>
      </c>
      <c r="E22" s="138"/>
      <c r="F22" s="138"/>
      <c r="G22" s="138"/>
      <c r="H22" s="138"/>
      <c r="I22" s="138"/>
      <c r="J22" s="138"/>
      <c r="K22" s="138"/>
      <c r="L22" s="138"/>
      <c r="M22" s="138"/>
      <c r="N22" s="138"/>
      <c r="O22" s="138"/>
      <c r="P22" s="138"/>
      <c r="Q22" s="138"/>
      <c r="R22" s="138"/>
      <c r="S22" s="138"/>
      <c r="T22" s="138"/>
      <c r="U22" s="138"/>
      <c r="V22" s="138"/>
      <c r="W22" s="138"/>
      <c r="X22" s="138"/>
      <c r="Y22" s="137" t="s">
        <v>324</v>
      </c>
      <c r="Z22" s="138"/>
      <c r="AA22" s="138"/>
      <c r="AB22" s="139"/>
      <c r="AC22" s="25"/>
    </row>
    <row r="23" spans="1:29" ht="16.5" customHeight="1" x14ac:dyDescent="0.15">
      <c r="A23" s="100" t="s">
        <v>192</v>
      </c>
      <c r="B23" s="82"/>
      <c r="C23" s="75" t="s">
        <v>323</v>
      </c>
      <c r="D23" s="77" t="s">
        <v>3</v>
      </c>
      <c r="E23" s="76"/>
      <c r="F23" s="76"/>
      <c r="G23" s="76"/>
      <c r="H23" s="76"/>
      <c r="I23" s="76"/>
      <c r="J23" s="76"/>
      <c r="K23" s="76"/>
      <c r="L23" s="76"/>
      <c r="M23" s="77" t="s">
        <v>4</v>
      </c>
      <c r="N23" s="76"/>
      <c r="O23" s="76"/>
      <c r="P23" s="76"/>
      <c r="Q23" s="76"/>
      <c r="R23" s="76"/>
      <c r="S23" s="76"/>
      <c r="T23" s="76"/>
      <c r="U23" s="76"/>
      <c r="V23" s="76"/>
      <c r="W23" s="76"/>
      <c r="X23" s="76"/>
      <c r="Y23" s="71"/>
      <c r="Z23" s="71"/>
      <c r="AA23" s="71"/>
      <c r="AB23" s="140" t="s">
        <v>193</v>
      </c>
      <c r="AC23" s="25"/>
    </row>
    <row r="24" spans="1:29" ht="16.5" customHeight="1" x14ac:dyDescent="0.15">
      <c r="A24" s="100"/>
      <c r="B24" s="82"/>
      <c r="C24" s="75"/>
      <c r="D24" s="77" t="s">
        <v>5</v>
      </c>
      <c r="E24" s="76"/>
      <c r="F24" s="76"/>
      <c r="G24" s="77" t="s">
        <v>6</v>
      </c>
      <c r="H24" s="76"/>
      <c r="I24" s="76"/>
      <c r="J24" s="77" t="s">
        <v>7</v>
      </c>
      <c r="K24" s="76"/>
      <c r="L24" s="76"/>
      <c r="M24" s="77" t="s">
        <v>8</v>
      </c>
      <c r="N24" s="76"/>
      <c r="O24" s="76"/>
      <c r="P24" s="77" t="s">
        <v>6</v>
      </c>
      <c r="Q24" s="76"/>
      <c r="R24" s="76"/>
      <c r="S24" s="77" t="s">
        <v>7</v>
      </c>
      <c r="T24" s="76"/>
      <c r="U24" s="76"/>
      <c r="V24" s="77" t="s">
        <v>9</v>
      </c>
      <c r="W24" s="76"/>
      <c r="X24" s="76"/>
      <c r="Y24" s="75" t="s">
        <v>2</v>
      </c>
      <c r="Z24" s="75" t="s">
        <v>206</v>
      </c>
      <c r="AA24" s="75" t="s">
        <v>207</v>
      </c>
      <c r="AB24" s="140"/>
      <c r="AC24" s="25"/>
    </row>
    <row r="25" spans="1:29" ht="16.5" customHeight="1" x14ac:dyDescent="0.15">
      <c r="A25" s="34"/>
      <c r="B25" s="83"/>
      <c r="C25" s="78"/>
      <c r="D25" s="71" t="s">
        <v>2</v>
      </c>
      <c r="E25" s="71" t="s">
        <v>10</v>
      </c>
      <c r="F25" s="71" t="s">
        <v>11</v>
      </c>
      <c r="G25" s="71" t="s">
        <v>2</v>
      </c>
      <c r="H25" s="71" t="s">
        <v>10</v>
      </c>
      <c r="I25" s="71" t="s">
        <v>11</v>
      </c>
      <c r="J25" s="71" t="s">
        <v>2</v>
      </c>
      <c r="K25" s="71" t="s">
        <v>10</v>
      </c>
      <c r="L25" s="71" t="s">
        <v>11</v>
      </c>
      <c r="M25" s="71" t="s">
        <v>2</v>
      </c>
      <c r="N25" s="79" t="s">
        <v>10</v>
      </c>
      <c r="O25" s="80" t="s">
        <v>11</v>
      </c>
      <c r="P25" s="71" t="s">
        <v>2</v>
      </c>
      <c r="Q25" s="71" t="s">
        <v>10</v>
      </c>
      <c r="R25" s="71" t="s">
        <v>11</v>
      </c>
      <c r="S25" s="71" t="s">
        <v>2</v>
      </c>
      <c r="T25" s="71" t="s">
        <v>10</v>
      </c>
      <c r="U25" s="71" t="s">
        <v>11</v>
      </c>
      <c r="V25" s="71" t="s">
        <v>2</v>
      </c>
      <c r="W25" s="71" t="s">
        <v>10</v>
      </c>
      <c r="X25" s="71" t="s">
        <v>11</v>
      </c>
      <c r="Y25" s="78"/>
      <c r="Z25" s="78"/>
      <c r="AA25" s="78"/>
      <c r="AB25" s="141"/>
      <c r="AC25" s="25"/>
    </row>
    <row r="26" spans="1:29" ht="16.5" customHeight="1" x14ac:dyDescent="0.15">
      <c r="A26" s="142" t="s">
        <v>15</v>
      </c>
      <c r="B26" s="71" t="s">
        <v>13</v>
      </c>
      <c r="C26" s="231">
        <f>D26+M26+Y26+AB26</f>
        <v>109570.01000000042</v>
      </c>
      <c r="D26" s="231">
        <f>SUM(E26:F26)</f>
        <v>65625.910000000425</v>
      </c>
      <c r="E26" s="231">
        <f>E28+E53</f>
        <v>64560.550000000425</v>
      </c>
      <c r="F26" s="231">
        <f>F28+F53</f>
        <v>1065.3600000000001</v>
      </c>
      <c r="G26" s="231">
        <f>SUM(H26:I26)</f>
        <v>64795.770000000419</v>
      </c>
      <c r="H26" s="231">
        <f>H28+H53</f>
        <v>63876.42000000042</v>
      </c>
      <c r="I26" s="231">
        <f>I28+I53</f>
        <v>919.34999999999991</v>
      </c>
      <c r="J26" s="231">
        <f>SUM(K26:L26)</f>
        <v>830.14</v>
      </c>
      <c r="K26" s="231">
        <f>K28+K53</f>
        <v>684.13</v>
      </c>
      <c r="L26" s="231">
        <f>L28+L53</f>
        <v>146.01</v>
      </c>
      <c r="M26" s="231">
        <f>SUM(N26:O26)</f>
        <v>39789.959999999992</v>
      </c>
      <c r="N26" s="246">
        <f>SUM(Q26,T26,W26)</f>
        <v>6891.0399999999918</v>
      </c>
      <c r="O26" s="245">
        <f>SUM(R26,U26,X26)</f>
        <v>32898.92</v>
      </c>
      <c r="P26" s="231">
        <f>SUM(Q26:R26)</f>
        <v>0</v>
      </c>
      <c r="Q26" s="231">
        <f>Q28+Q53</f>
        <v>0</v>
      </c>
      <c r="R26" s="231">
        <f>R28+R53</f>
        <v>0</v>
      </c>
      <c r="S26" s="231">
        <f>SUM(T26:U26)</f>
        <v>1603.9700000000005</v>
      </c>
      <c r="T26" s="231">
        <f>T28+T53</f>
        <v>1063.9100000000003</v>
      </c>
      <c r="U26" s="231">
        <f>U28+U53</f>
        <v>540.06000000000017</v>
      </c>
      <c r="V26" s="311">
        <f>SUM(W26:X26)</f>
        <v>38185.989999999991</v>
      </c>
      <c r="W26" s="231">
        <f>W28+W53</f>
        <v>5827.1299999999919</v>
      </c>
      <c r="X26" s="231">
        <f>X28+X53</f>
        <v>32358.859999999997</v>
      </c>
      <c r="Y26" s="311">
        <f>SUM(Z26:AA26)</f>
        <v>4154.029999999997</v>
      </c>
      <c r="Z26" s="231">
        <f t="shared" ref="Z26:AB27" si="17">Z28+Z53</f>
        <v>3343.2099999999964</v>
      </c>
      <c r="AA26" s="231">
        <f t="shared" si="17"/>
        <v>810.82000000000107</v>
      </c>
      <c r="AB26" s="230">
        <f t="shared" si="17"/>
        <v>0.11</v>
      </c>
      <c r="AC26" s="83"/>
    </row>
    <row r="27" spans="1:29" ht="16.5" customHeight="1" x14ac:dyDescent="0.15">
      <c r="A27" s="143"/>
      <c r="B27" s="71" t="s">
        <v>14</v>
      </c>
      <c r="C27" s="231">
        <f t="shared" ref="C27" si="18">D27+M27+Y27+AB27</f>
        <v>24492.246999999916</v>
      </c>
      <c r="D27" s="231">
        <f t="shared" ref="D27:D43" si="19">SUM(E27:F27)</f>
        <v>18616.018999999949</v>
      </c>
      <c r="E27" s="231">
        <f>E29+E54</f>
        <v>18526.686999999951</v>
      </c>
      <c r="F27" s="231">
        <f>F29+F54</f>
        <v>89.331999999999951</v>
      </c>
      <c r="G27" s="231">
        <f t="shared" ref="G27:G43" si="20">SUM(H27:I27)</f>
        <v>18498.143999999949</v>
      </c>
      <c r="H27" s="231">
        <f>H29+H54</f>
        <v>18422.337999999949</v>
      </c>
      <c r="I27" s="231">
        <f>I29+I54</f>
        <v>75.805999999999969</v>
      </c>
      <c r="J27" s="231">
        <f t="shared" ref="J27:J43" si="21">SUM(K27:L27)</f>
        <v>117.87499999999996</v>
      </c>
      <c r="K27" s="231">
        <f>K29+K54</f>
        <v>104.34899999999996</v>
      </c>
      <c r="L27" s="231">
        <f>L29+L54</f>
        <v>13.525999999999996</v>
      </c>
      <c r="M27" s="231">
        <f t="shared" ref="M27:M43" si="22">SUM(N27:O27)</f>
        <v>5876.2279999999682</v>
      </c>
      <c r="N27" s="246">
        <f t="shared" ref="N27:N43" si="23">SUM(Q27,T27,W27)</f>
        <v>1595.0750000000021</v>
      </c>
      <c r="O27" s="245">
        <f t="shared" ref="O27:O43" si="24">SUM(R27,U27,X27)</f>
        <v>4281.1529999999666</v>
      </c>
      <c r="P27" s="231">
        <f t="shared" ref="P27:P43" si="25">SUM(Q27:R27)</f>
        <v>0</v>
      </c>
      <c r="Q27" s="231">
        <f>Q29+Q54</f>
        <v>0</v>
      </c>
      <c r="R27" s="231">
        <f>R29+R54</f>
        <v>0</v>
      </c>
      <c r="S27" s="231">
        <f t="shared" ref="S27:S43" si="26">SUM(T27:U27)</f>
        <v>233.96300000000002</v>
      </c>
      <c r="T27" s="231">
        <f>T29+T54</f>
        <v>180.69400000000002</v>
      </c>
      <c r="U27" s="231">
        <f>U29+U54</f>
        <v>53.269000000000005</v>
      </c>
      <c r="V27" s="311">
        <f t="shared" ref="V27:V43" si="27">SUM(W27:X27)</f>
        <v>5642.2649999999685</v>
      </c>
      <c r="W27" s="231">
        <f>W29+W54</f>
        <v>1414.3810000000021</v>
      </c>
      <c r="X27" s="231">
        <f>X29+X54</f>
        <v>4227.8839999999664</v>
      </c>
      <c r="Y27" s="311">
        <f t="shared" ref="Y27:Y43" si="28">SUM(Z27:AA27)</f>
        <v>0</v>
      </c>
      <c r="Z27" s="231">
        <f t="shared" si="17"/>
        <v>0</v>
      </c>
      <c r="AA27" s="231">
        <f t="shared" si="17"/>
        <v>0</v>
      </c>
      <c r="AB27" s="230">
        <f t="shared" si="17"/>
        <v>0</v>
      </c>
      <c r="AC27" s="83"/>
    </row>
    <row r="28" spans="1:29" ht="16.5" customHeight="1" x14ac:dyDescent="0.15">
      <c r="A28" s="142" t="s">
        <v>494</v>
      </c>
      <c r="B28" s="71" t="s">
        <v>13</v>
      </c>
      <c r="C28" s="231">
        <f>D28+M28+Y28+AB28</f>
        <v>58719.050000000105</v>
      </c>
      <c r="D28" s="231">
        <f>SUM(E28:F28)</f>
        <v>35617.750000000138</v>
      </c>
      <c r="E28" s="231">
        <f>SUM(E30,E32,E34,E36,E38,E40,E42)</f>
        <v>34863.730000000141</v>
      </c>
      <c r="F28" s="231">
        <f>SUM(F30,F32,F34,F36,F38,F40,F42)</f>
        <v>754.0200000000001</v>
      </c>
      <c r="G28" s="231">
        <f t="shared" si="20"/>
        <v>35280.040000000132</v>
      </c>
      <c r="H28" s="231">
        <f>SUM(H30,H32,H34,H36,H38,H40,H42)</f>
        <v>34567.220000000132</v>
      </c>
      <c r="I28" s="231">
        <f>SUM(I30,I32,I34,I36,I38,I40,I42)</f>
        <v>712.81999999999994</v>
      </c>
      <c r="J28" s="231">
        <f t="shared" si="21"/>
        <v>337.71</v>
      </c>
      <c r="K28" s="231">
        <f>SUM(K30,K32,K34,K36,K38,K40,K42)</f>
        <v>296.51</v>
      </c>
      <c r="L28" s="231">
        <f>SUM(L30,L32,L34,L36,L38,L40,L42)</f>
        <v>41.2</v>
      </c>
      <c r="M28" s="231">
        <f>SUM(N28:O28)</f>
        <v>21551.439999999962</v>
      </c>
      <c r="N28" s="246">
        <f t="shared" si="23"/>
        <v>3881.0499999999934</v>
      </c>
      <c r="O28" s="245">
        <f t="shared" si="24"/>
        <v>17670.38999999997</v>
      </c>
      <c r="P28" s="231">
        <f t="shared" si="25"/>
        <v>0</v>
      </c>
      <c r="Q28" s="231">
        <f>SUM(Q30,Q32,Q34,Q36,Q38,Q40,Q42)</f>
        <v>0</v>
      </c>
      <c r="R28" s="231">
        <f>SUM(R30,R32,R34,R36,R38,R40,R42)</f>
        <v>0</v>
      </c>
      <c r="S28" s="231">
        <f t="shared" si="26"/>
        <v>1131.7300000000002</v>
      </c>
      <c r="T28" s="231">
        <f>SUM(T30,T32,T34,T36,T38,T40,T42)</f>
        <v>902.1500000000002</v>
      </c>
      <c r="U28" s="231">
        <f>SUM(U30,U32,U34,U36,U38,U40,U42)</f>
        <v>229.58000000000004</v>
      </c>
      <c r="V28" s="311">
        <f t="shared" si="27"/>
        <v>20419.709999999963</v>
      </c>
      <c r="W28" s="231">
        <f>SUM(W30,W32,W34,W36,W38,W40,W42)</f>
        <v>2978.8999999999933</v>
      </c>
      <c r="X28" s="231">
        <f>SUM(X30,X32,X34,X36,X38,X40,X42)</f>
        <v>17440.809999999969</v>
      </c>
      <c r="Y28" s="311">
        <f t="shared" si="28"/>
        <v>1549.8600000000001</v>
      </c>
      <c r="Z28" s="231">
        <f t="shared" ref="Z28:AB29" si="29">SUM(Z30,Z32,Z34,Z36,Z38,Z40,Z42)</f>
        <v>1333.5500000000002</v>
      </c>
      <c r="AA28" s="231">
        <f t="shared" si="29"/>
        <v>216.31000000000003</v>
      </c>
      <c r="AB28" s="230">
        <f t="shared" si="29"/>
        <v>0</v>
      </c>
      <c r="AC28" s="83"/>
    </row>
    <row r="29" spans="1:29" ht="16.5" customHeight="1" x14ac:dyDescent="0.15">
      <c r="A29" s="143" t="s">
        <v>473</v>
      </c>
      <c r="B29" s="71" t="s">
        <v>14</v>
      </c>
      <c r="C29" s="231">
        <f t="shared" ref="C29" si="30">D29+M29+Y29+AB29</f>
        <v>12684.510999999988</v>
      </c>
      <c r="D29" s="231">
        <f t="shared" si="19"/>
        <v>9569.8860000000077</v>
      </c>
      <c r="E29" s="231">
        <f>SUM(E31,E33,E35,E37,E39,E41,E43)</f>
        <v>9517.343000000008</v>
      </c>
      <c r="F29" s="231">
        <f>SUM(F31,F33,F35,F37,F39,F41,F43)</f>
        <v>52.542999999999964</v>
      </c>
      <c r="G29" s="231">
        <f t="shared" si="20"/>
        <v>9518.2650000000067</v>
      </c>
      <c r="H29" s="231">
        <f>SUM(H31,H33,H35,H37,H39,H41,H43)</f>
        <v>9468.7330000000075</v>
      </c>
      <c r="I29" s="231">
        <f>SUM(I31,I33,I35,I37,I39,I41,I43)</f>
        <v>49.531999999999968</v>
      </c>
      <c r="J29" s="231">
        <f t="shared" si="21"/>
        <v>51.620999999999988</v>
      </c>
      <c r="K29" s="231">
        <f>SUM(K31,K33,K35,K37,K39,K41,K43)</f>
        <v>48.609999999999985</v>
      </c>
      <c r="L29" s="231">
        <f>SUM(L31,L33,L35,L37,L39,L41,L43)</f>
        <v>3.0110000000000001</v>
      </c>
      <c r="M29" s="231">
        <f t="shared" si="22"/>
        <v>3114.6249999999809</v>
      </c>
      <c r="N29" s="246">
        <f t="shared" si="23"/>
        <v>874.34400000000119</v>
      </c>
      <c r="O29" s="245">
        <f t="shared" si="24"/>
        <v>2240.2809999999795</v>
      </c>
      <c r="P29" s="231">
        <f t="shared" si="25"/>
        <v>0</v>
      </c>
      <c r="Q29" s="231">
        <f>SUM(Q31,Q33,Q35,Q37,Q39,Q41,Q43)</f>
        <v>0</v>
      </c>
      <c r="R29" s="231">
        <f>SUM(R31,R33,R35,R37,R39,R41,R43)</f>
        <v>0</v>
      </c>
      <c r="S29" s="231">
        <f t="shared" si="26"/>
        <v>174.74600000000001</v>
      </c>
      <c r="T29" s="231">
        <f>SUM(T31,T33,T35,T37,T39,T41,T43)</f>
        <v>152.39700000000002</v>
      </c>
      <c r="U29" s="231">
        <f>SUM(U31,U33,U35,U37,U39,U41,U43)</f>
        <v>22.348999999999997</v>
      </c>
      <c r="V29" s="311">
        <f t="shared" si="27"/>
        <v>2939.8789999999804</v>
      </c>
      <c r="W29" s="231">
        <f>SUM(W31,W33,W35,W37,W39,W41,W43)</f>
        <v>721.94700000000114</v>
      </c>
      <c r="X29" s="231">
        <f>SUM(X31,X33,X35,X37,X39,X41,X43)</f>
        <v>2217.9319999999793</v>
      </c>
      <c r="Y29" s="311">
        <f t="shared" si="28"/>
        <v>0</v>
      </c>
      <c r="Z29" s="231">
        <f t="shared" si="29"/>
        <v>0</v>
      </c>
      <c r="AA29" s="231">
        <f t="shared" si="29"/>
        <v>0</v>
      </c>
      <c r="AB29" s="230">
        <f t="shared" si="29"/>
        <v>0</v>
      </c>
      <c r="AC29" s="83"/>
    </row>
    <row r="30" spans="1:29" ht="16.5" customHeight="1" x14ac:dyDescent="0.15">
      <c r="A30" s="142" t="s">
        <v>197</v>
      </c>
      <c r="B30" s="71" t="s">
        <v>13</v>
      </c>
      <c r="C30" s="231">
        <f>D30+M30+Y30+AB30</f>
        <v>10111.359999999999</v>
      </c>
      <c r="D30" s="231">
        <f t="shared" si="19"/>
        <v>4576.5299999999897</v>
      </c>
      <c r="E30" s="231">
        <v>4430.6099999999897</v>
      </c>
      <c r="F30" s="231">
        <v>145.92000000000004</v>
      </c>
      <c r="G30" s="231">
        <f t="shared" si="20"/>
        <v>4547.2999999999893</v>
      </c>
      <c r="H30" s="231">
        <v>4411.2599999999893</v>
      </c>
      <c r="I30" s="231">
        <v>136.04000000000005</v>
      </c>
      <c r="J30" s="231">
        <f t="shared" si="21"/>
        <v>29.230000000000004</v>
      </c>
      <c r="K30" s="231">
        <v>19.350000000000001</v>
      </c>
      <c r="L30" s="231">
        <v>9.8800000000000026</v>
      </c>
      <c r="M30" s="231">
        <f t="shared" si="22"/>
        <v>5243.5100000000093</v>
      </c>
      <c r="N30" s="246">
        <f t="shared" si="23"/>
        <v>1679.7299999999925</v>
      </c>
      <c r="O30" s="245">
        <f t="shared" si="24"/>
        <v>3563.780000000017</v>
      </c>
      <c r="P30" s="231">
        <f t="shared" si="25"/>
        <v>0</v>
      </c>
      <c r="Q30" s="231">
        <v>0</v>
      </c>
      <c r="R30" s="231">
        <v>0</v>
      </c>
      <c r="S30" s="231">
        <f t="shared" si="26"/>
        <v>434.94000000000017</v>
      </c>
      <c r="T30" s="231">
        <v>403.10000000000019</v>
      </c>
      <c r="U30" s="231">
        <v>31.839999999999996</v>
      </c>
      <c r="V30" s="311">
        <f t="shared" si="27"/>
        <v>4808.5700000000088</v>
      </c>
      <c r="W30" s="231">
        <v>1276.6299999999924</v>
      </c>
      <c r="X30" s="231">
        <v>3531.9400000000169</v>
      </c>
      <c r="Y30" s="311">
        <f t="shared" si="28"/>
        <v>291.32000000000016</v>
      </c>
      <c r="Z30" s="231">
        <v>184.76000000000019</v>
      </c>
      <c r="AA30" s="231">
        <v>106.56</v>
      </c>
      <c r="AB30" s="230">
        <v>0</v>
      </c>
      <c r="AC30" s="83"/>
    </row>
    <row r="31" spans="1:29" ht="16.5" customHeight="1" x14ac:dyDescent="0.15">
      <c r="A31" s="143"/>
      <c r="B31" s="71" t="s">
        <v>14</v>
      </c>
      <c r="C31" s="231">
        <f t="shared" ref="C31" si="31">D31+M31+Y31+AB31</f>
        <v>1920.3879999999926</v>
      </c>
      <c r="D31" s="231">
        <f t="shared" si="19"/>
        <v>1119.4179999999983</v>
      </c>
      <c r="E31" s="231">
        <v>1111.8529999999982</v>
      </c>
      <c r="F31" s="231">
        <v>7.5649999999999906</v>
      </c>
      <c r="G31" s="231">
        <f t="shared" si="20"/>
        <v>1115.5899999999981</v>
      </c>
      <c r="H31" s="231">
        <v>1108.4419999999982</v>
      </c>
      <c r="I31" s="231">
        <v>7.1479999999999908</v>
      </c>
      <c r="J31" s="231">
        <f t="shared" si="21"/>
        <v>3.8280000000000007</v>
      </c>
      <c r="K31" s="231">
        <v>3.4110000000000005</v>
      </c>
      <c r="L31" s="231">
        <v>0.41700000000000009</v>
      </c>
      <c r="M31" s="231">
        <f t="shared" si="22"/>
        <v>800.96999999999434</v>
      </c>
      <c r="N31" s="246">
        <f t="shared" si="23"/>
        <v>374.59400000000085</v>
      </c>
      <c r="O31" s="245">
        <f t="shared" si="24"/>
        <v>426.37599999999344</v>
      </c>
      <c r="P31" s="231">
        <f t="shared" si="25"/>
        <v>0</v>
      </c>
      <c r="Q31" s="231">
        <v>0</v>
      </c>
      <c r="R31" s="231">
        <v>0</v>
      </c>
      <c r="S31" s="231">
        <f t="shared" si="26"/>
        <v>70.128000000000014</v>
      </c>
      <c r="T31" s="231">
        <v>67.14700000000002</v>
      </c>
      <c r="U31" s="231">
        <v>2.980999999999999</v>
      </c>
      <c r="V31" s="311">
        <f t="shared" si="27"/>
        <v>730.8419999999943</v>
      </c>
      <c r="W31" s="231">
        <v>307.44700000000086</v>
      </c>
      <c r="X31" s="231">
        <v>423.39499999999344</v>
      </c>
      <c r="Y31" s="311">
        <f t="shared" si="28"/>
        <v>0</v>
      </c>
      <c r="Z31" s="231">
        <v>0</v>
      </c>
      <c r="AA31" s="231">
        <v>0</v>
      </c>
      <c r="AB31" s="230">
        <v>0</v>
      </c>
      <c r="AC31" s="83"/>
    </row>
    <row r="32" spans="1:29" ht="16.5" customHeight="1" x14ac:dyDescent="0.15">
      <c r="A32" s="142" t="s">
        <v>204</v>
      </c>
      <c r="B32" s="71" t="s">
        <v>13</v>
      </c>
      <c r="C32" s="231">
        <f>D32+M32+Y32+AB32</f>
        <v>8170.5500000000484</v>
      </c>
      <c r="D32" s="231">
        <f t="shared" si="19"/>
        <v>5113.4000000000515</v>
      </c>
      <c r="E32" s="231">
        <v>5044.420000000051</v>
      </c>
      <c r="F32" s="231">
        <v>68.980000000000047</v>
      </c>
      <c r="G32" s="231">
        <f t="shared" si="20"/>
        <v>5076.4400000000505</v>
      </c>
      <c r="H32" s="231">
        <v>5007.6100000000506</v>
      </c>
      <c r="I32" s="231">
        <v>68.830000000000041</v>
      </c>
      <c r="J32" s="231">
        <f t="shared" si="21"/>
        <v>36.960000000000008</v>
      </c>
      <c r="K32" s="231">
        <v>36.810000000000009</v>
      </c>
      <c r="L32" s="231">
        <v>0.15</v>
      </c>
      <c r="M32" s="231">
        <f t="shared" si="22"/>
        <v>2878.9999999999977</v>
      </c>
      <c r="N32" s="246">
        <f t="shared" si="23"/>
        <v>105.75000000000004</v>
      </c>
      <c r="O32" s="245">
        <f t="shared" si="24"/>
        <v>2773.2499999999977</v>
      </c>
      <c r="P32" s="231">
        <f t="shared" si="25"/>
        <v>0</v>
      </c>
      <c r="Q32" s="231">
        <v>0</v>
      </c>
      <c r="R32" s="231">
        <v>0</v>
      </c>
      <c r="S32" s="231">
        <f t="shared" si="26"/>
        <v>35.49</v>
      </c>
      <c r="T32" s="231">
        <v>27.220000000000002</v>
      </c>
      <c r="U32" s="231">
        <v>8.27</v>
      </c>
      <c r="V32" s="311">
        <f t="shared" si="27"/>
        <v>2843.5099999999979</v>
      </c>
      <c r="W32" s="231">
        <v>78.530000000000044</v>
      </c>
      <c r="X32" s="231">
        <v>2764.9799999999977</v>
      </c>
      <c r="Y32" s="311">
        <f t="shared" si="28"/>
        <v>178.14999999999992</v>
      </c>
      <c r="Z32" s="231">
        <v>161.09999999999991</v>
      </c>
      <c r="AA32" s="231">
        <v>17.049999999999997</v>
      </c>
      <c r="AB32" s="230">
        <v>0</v>
      </c>
      <c r="AC32" s="83"/>
    </row>
    <row r="33" spans="1:29" ht="16.5" customHeight="1" x14ac:dyDescent="0.15">
      <c r="A33" s="143"/>
      <c r="B33" s="71" t="s">
        <v>14</v>
      </c>
      <c r="C33" s="231">
        <f t="shared" ref="C33" si="32">D33+M33+Y33+AB33</f>
        <v>1743.2519999999981</v>
      </c>
      <c r="D33" s="231">
        <f t="shared" si="19"/>
        <v>1359.6770000000035</v>
      </c>
      <c r="E33" s="231">
        <v>1355.3640000000034</v>
      </c>
      <c r="F33" s="231">
        <v>4.3129999999999988</v>
      </c>
      <c r="G33" s="231">
        <f t="shared" si="20"/>
        <v>1350.8560000000034</v>
      </c>
      <c r="H33" s="231">
        <v>1346.5580000000034</v>
      </c>
      <c r="I33" s="231">
        <v>4.2979999999999992</v>
      </c>
      <c r="J33" s="231">
        <f t="shared" si="21"/>
        <v>8.8209999999999997</v>
      </c>
      <c r="K33" s="231">
        <v>8.8059999999999992</v>
      </c>
      <c r="L33" s="231">
        <v>1.4999999999999999E-2</v>
      </c>
      <c r="M33" s="231">
        <f t="shared" si="22"/>
        <v>383.57499999999453</v>
      </c>
      <c r="N33" s="246">
        <f t="shared" si="23"/>
        <v>23.915000000000003</v>
      </c>
      <c r="O33" s="245">
        <f t="shared" si="24"/>
        <v>359.65999999999451</v>
      </c>
      <c r="P33" s="231">
        <f t="shared" si="25"/>
        <v>0</v>
      </c>
      <c r="Q33" s="231">
        <v>0</v>
      </c>
      <c r="R33" s="231">
        <v>0</v>
      </c>
      <c r="S33" s="231">
        <f t="shared" si="26"/>
        <v>5.4770000000000003</v>
      </c>
      <c r="T33" s="231">
        <v>4.6690000000000005</v>
      </c>
      <c r="U33" s="231">
        <v>0.80800000000000005</v>
      </c>
      <c r="V33" s="311">
        <f t="shared" si="27"/>
        <v>378.0979999999945</v>
      </c>
      <c r="W33" s="231">
        <v>19.246000000000002</v>
      </c>
      <c r="X33" s="231">
        <v>358.85199999999452</v>
      </c>
      <c r="Y33" s="311">
        <f t="shared" si="28"/>
        <v>0</v>
      </c>
      <c r="Z33" s="231">
        <v>0</v>
      </c>
      <c r="AA33" s="231">
        <v>0</v>
      </c>
      <c r="AB33" s="230">
        <v>0</v>
      </c>
      <c r="AC33" s="83"/>
    </row>
    <row r="34" spans="1:29" ht="16.5" customHeight="1" x14ac:dyDescent="0.15">
      <c r="A34" s="142" t="s">
        <v>198</v>
      </c>
      <c r="B34" s="71" t="s">
        <v>13</v>
      </c>
      <c r="C34" s="231">
        <f>D34+M34+Y34+AB34</f>
        <v>9258.1000000000058</v>
      </c>
      <c r="D34" s="231">
        <f t="shared" si="19"/>
        <v>5542.4900000000316</v>
      </c>
      <c r="E34" s="231">
        <v>5397.2800000000316</v>
      </c>
      <c r="F34" s="231">
        <v>145.20999999999998</v>
      </c>
      <c r="G34" s="231">
        <f t="shared" si="20"/>
        <v>5490.4700000000312</v>
      </c>
      <c r="H34" s="231">
        <v>5348.9000000000315</v>
      </c>
      <c r="I34" s="231">
        <v>141.57</v>
      </c>
      <c r="J34" s="231">
        <f t="shared" si="21"/>
        <v>52.02000000000001</v>
      </c>
      <c r="K34" s="231">
        <v>48.38000000000001</v>
      </c>
      <c r="L34" s="231">
        <v>3.6400000000000006</v>
      </c>
      <c r="M34" s="231">
        <f t="shared" si="22"/>
        <v>3346.9299999999739</v>
      </c>
      <c r="N34" s="246">
        <f t="shared" si="23"/>
        <v>1043.1500000000005</v>
      </c>
      <c r="O34" s="245">
        <f t="shared" si="24"/>
        <v>2303.7799999999734</v>
      </c>
      <c r="P34" s="231">
        <f t="shared" si="25"/>
        <v>0</v>
      </c>
      <c r="Q34" s="231">
        <v>0</v>
      </c>
      <c r="R34" s="231">
        <v>0</v>
      </c>
      <c r="S34" s="231">
        <f t="shared" si="26"/>
        <v>264.74000000000007</v>
      </c>
      <c r="T34" s="231">
        <v>248.37000000000006</v>
      </c>
      <c r="U34" s="231">
        <v>16.37</v>
      </c>
      <c r="V34" s="311">
        <f t="shared" si="27"/>
        <v>3082.1899999999741</v>
      </c>
      <c r="W34" s="231">
        <v>794.78000000000043</v>
      </c>
      <c r="X34" s="231">
        <v>2287.4099999999735</v>
      </c>
      <c r="Y34" s="311">
        <f t="shared" si="28"/>
        <v>368.68</v>
      </c>
      <c r="Z34" s="231">
        <v>301.55</v>
      </c>
      <c r="AA34" s="231">
        <f>64.84+2.29</f>
        <v>67.13000000000001</v>
      </c>
      <c r="AB34" s="230">
        <v>0</v>
      </c>
      <c r="AC34" s="83"/>
    </row>
    <row r="35" spans="1:29" ht="16.5" customHeight="1" x14ac:dyDescent="0.15">
      <c r="A35" s="143"/>
      <c r="B35" s="71" t="s">
        <v>14</v>
      </c>
      <c r="C35" s="231">
        <f t="shared" ref="C35" si="33">D35+M35+Y35+AB35</f>
        <v>2068.9030000000021</v>
      </c>
      <c r="D35" s="231">
        <f t="shared" si="19"/>
        <v>1542.1050000000048</v>
      </c>
      <c r="E35" s="231">
        <v>1529.9480000000049</v>
      </c>
      <c r="F35" s="231">
        <v>12.156999999999991</v>
      </c>
      <c r="G35" s="231">
        <f t="shared" si="20"/>
        <v>1534.848000000005</v>
      </c>
      <c r="H35" s="231">
        <v>1523.0040000000049</v>
      </c>
      <c r="I35" s="231">
        <v>11.843999999999991</v>
      </c>
      <c r="J35" s="231">
        <f t="shared" si="21"/>
        <v>7.2569999999999943</v>
      </c>
      <c r="K35" s="231">
        <v>6.9439999999999946</v>
      </c>
      <c r="L35" s="231">
        <v>0.31300000000000006</v>
      </c>
      <c r="M35" s="231">
        <f t="shared" si="22"/>
        <v>526.7979999999975</v>
      </c>
      <c r="N35" s="246">
        <f t="shared" si="23"/>
        <v>237.71400000000011</v>
      </c>
      <c r="O35" s="245">
        <f t="shared" si="24"/>
        <v>289.08399999999745</v>
      </c>
      <c r="P35" s="231">
        <f t="shared" si="25"/>
        <v>0</v>
      </c>
      <c r="Q35" s="231">
        <v>0</v>
      </c>
      <c r="R35" s="231">
        <v>0</v>
      </c>
      <c r="S35" s="231">
        <f t="shared" si="26"/>
        <v>44.319000000000017</v>
      </c>
      <c r="T35" s="231">
        <v>42.804000000000016</v>
      </c>
      <c r="U35" s="231">
        <v>1.5149999999999999</v>
      </c>
      <c r="V35" s="311">
        <f t="shared" si="27"/>
        <v>482.47899999999754</v>
      </c>
      <c r="W35" s="231">
        <v>194.91000000000008</v>
      </c>
      <c r="X35" s="231">
        <v>287.56899999999746</v>
      </c>
      <c r="Y35" s="311">
        <f t="shared" si="28"/>
        <v>0</v>
      </c>
      <c r="Z35" s="231">
        <v>0</v>
      </c>
      <c r="AA35" s="231">
        <v>0</v>
      </c>
      <c r="AB35" s="230">
        <v>0</v>
      </c>
      <c r="AC35" s="83"/>
    </row>
    <row r="36" spans="1:29" ht="16.5" customHeight="1" x14ac:dyDescent="0.15">
      <c r="A36" s="142" t="s">
        <v>199</v>
      </c>
      <c r="B36" s="71" t="s">
        <v>13</v>
      </c>
      <c r="C36" s="231">
        <f>D36+M36+Y36+AB36</f>
        <v>9627.8100000000413</v>
      </c>
      <c r="D36" s="231">
        <f t="shared" si="19"/>
        <v>6429.8700000000381</v>
      </c>
      <c r="E36" s="231">
        <v>6315.2600000000384</v>
      </c>
      <c r="F36" s="231">
        <v>114.60999999999994</v>
      </c>
      <c r="G36" s="231">
        <f t="shared" si="20"/>
        <v>6373.950000000038</v>
      </c>
      <c r="H36" s="231">
        <v>6271.0400000000382</v>
      </c>
      <c r="I36" s="231">
        <v>102.90999999999994</v>
      </c>
      <c r="J36" s="231">
        <f t="shared" si="21"/>
        <v>55.91999999999998</v>
      </c>
      <c r="K36" s="231">
        <v>44.219999999999978</v>
      </c>
      <c r="L36" s="231">
        <v>11.700000000000001</v>
      </c>
      <c r="M36" s="231">
        <f t="shared" si="22"/>
        <v>3083.9900000000025</v>
      </c>
      <c r="N36" s="246">
        <f t="shared" si="23"/>
        <v>96.820000000000007</v>
      </c>
      <c r="O36" s="245">
        <f t="shared" si="24"/>
        <v>2987.1700000000023</v>
      </c>
      <c r="P36" s="231">
        <f t="shared" si="25"/>
        <v>0</v>
      </c>
      <c r="Q36" s="231">
        <v>0</v>
      </c>
      <c r="R36" s="231">
        <v>0</v>
      </c>
      <c r="S36" s="231">
        <f t="shared" si="26"/>
        <v>49.940000000000005</v>
      </c>
      <c r="T36" s="231">
        <v>16.170000000000002</v>
      </c>
      <c r="U36" s="231">
        <v>33.770000000000003</v>
      </c>
      <c r="V36" s="311">
        <f t="shared" si="27"/>
        <v>3034.0500000000025</v>
      </c>
      <c r="W36" s="231">
        <v>80.650000000000006</v>
      </c>
      <c r="X36" s="231">
        <v>2953.4000000000024</v>
      </c>
      <c r="Y36" s="311">
        <f t="shared" si="28"/>
        <v>113.95000000000002</v>
      </c>
      <c r="Z36" s="231">
        <v>101.52000000000001</v>
      </c>
      <c r="AA36" s="231">
        <v>12.43</v>
      </c>
      <c r="AB36" s="230">
        <v>0</v>
      </c>
      <c r="AC36" s="83"/>
    </row>
    <row r="37" spans="1:29" ht="16.5" customHeight="1" x14ac:dyDescent="0.15">
      <c r="A37" s="143"/>
      <c r="B37" s="71" t="s">
        <v>14</v>
      </c>
      <c r="C37" s="231">
        <f t="shared" ref="C37" si="34">D37+M37+Y37+AB37</f>
        <v>2253.6190000000029</v>
      </c>
      <c r="D37" s="231">
        <f t="shared" si="19"/>
        <v>1850.0590000000059</v>
      </c>
      <c r="E37" s="231">
        <v>1842.8950000000059</v>
      </c>
      <c r="F37" s="231">
        <v>7.1639999999999953</v>
      </c>
      <c r="G37" s="231">
        <f t="shared" si="20"/>
        <v>1841.4130000000059</v>
      </c>
      <c r="H37" s="231">
        <v>1835.2040000000059</v>
      </c>
      <c r="I37" s="231">
        <v>6.2089999999999952</v>
      </c>
      <c r="J37" s="231">
        <f t="shared" si="21"/>
        <v>8.6460000000000008</v>
      </c>
      <c r="K37" s="231">
        <v>7.6910000000000016</v>
      </c>
      <c r="L37" s="231">
        <v>0.95500000000000007</v>
      </c>
      <c r="M37" s="231">
        <f t="shared" si="22"/>
        <v>403.55999999999693</v>
      </c>
      <c r="N37" s="246">
        <f t="shared" si="23"/>
        <v>22.666000000000004</v>
      </c>
      <c r="O37" s="245">
        <f t="shared" si="24"/>
        <v>380.89399999999694</v>
      </c>
      <c r="P37" s="231">
        <f t="shared" si="25"/>
        <v>0</v>
      </c>
      <c r="Q37" s="231">
        <v>0</v>
      </c>
      <c r="R37" s="231">
        <v>0</v>
      </c>
      <c r="S37" s="231">
        <f t="shared" si="26"/>
        <v>5.8</v>
      </c>
      <c r="T37" s="231">
        <v>2.6889999999999996</v>
      </c>
      <c r="U37" s="231">
        <v>3.1110000000000002</v>
      </c>
      <c r="V37" s="311">
        <f t="shared" si="27"/>
        <v>397.75999999999692</v>
      </c>
      <c r="W37" s="231">
        <v>19.977000000000004</v>
      </c>
      <c r="X37" s="231">
        <v>377.78299999999695</v>
      </c>
      <c r="Y37" s="311">
        <f t="shared" si="28"/>
        <v>0</v>
      </c>
      <c r="Z37" s="231">
        <v>0</v>
      </c>
      <c r="AA37" s="231">
        <v>0</v>
      </c>
      <c r="AB37" s="230">
        <v>0</v>
      </c>
      <c r="AC37" s="83"/>
    </row>
    <row r="38" spans="1:29" ht="16.5" customHeight="1" x14ac:dyDescent="0.15">
      <c r="A38" s="142" t="s">
        <v>200</v>
      </c>
      <c r="B38" s="71" t="s">
        <v>13</v>
      </c>
      <c r="C38" s="231">
        <f>D38+M38+Y38+AB38</f>
        <v>7615.4400000000041</v>
      </c>
      <c r="D38" s="231">
        <f t="shared" si="19"/>
        <v>4677.3400000000165</v>
      </c>
      <c r="E38" s="231">
        <v>4582.3500000000167</v>
      </c>
      <c r="F38" s="231">
        <v>94.989999999999966</v>
      </c>
      <c r="G38" s="231">
        <f t="shared" si="20"/>
        <v>4641.7500000000164</v>
      </c>
      <c r="H38" s="231">
        <v>4550.6700000000164</v>
      </c>
      <c r="I38" s="231">
        <v>91.07999999999997</v>
      </c>
      <c r="J38" s="231">
        <f t="shared" si="21"/>
        <v>35.590000000000018</v>
      </c>
      <c r="K38" s="231">
        <v>31.680000000000014</v>
      </c>
      <c r="L38" s="231">
        <v>3.91</v>
      </c>
      <c r="M38" s="231">
        <f t="shared" si="22"/>
        <v>2802.8499999999872</v>
      </c>
      <c r="N38" s="246">
        <f t="shared" si="23"/>
        <v>492.86000000000013</v>
      </c>
      <c r="O38" s="245">
        <f t="shared" si="24"/>
        <v>2309.989999999987</v>
      </c>
      <c r="P38" s="231">
        <f t="shared" si="25"/>
        <v>0</v>
      </c>
      <c r="Q38" s="231">
        <v>0</v>
      </c>
      <c r="R38" s="231">
        <v>0</v>
      </c>
      <c r="S38" s="231">
        <f t="shared" si="26"/>
        <v>177.73000000000002</v>
      </c>
      <c r="T38" s="231">
        <v>132.59</v>
      </c>
      <c r="U38" s="231">
        <v>45.140000000000008</v>
      </c>
      <c r="V38" s="311">
        <f t="shared" si="27"/>
        <v>2625.1199999999872</v>
      </c>
      <c r="W38" s="231">
        <v>360.2700000000001</v>
      </c>
      <c r="X38" s="231">
        <v>2264.8499999999872</v>
      </c>
      <c r="Y38" s="311">
        <f t="shared" si="28"/>
        <v>135.25000000000006</v>
      </c>
      <c r="Z38" s="231">
        <v>133.44000000000005</v>
      </c>
      <c r="AA38" s="231">
        <f>9.6-7.79</f>
        <v>1.8099999999999996</v>
      </c>
      <c r="AB38" s="230">
        <v>0</v>
      </c>
      <c r="AC38" s="83"/>
    </row>
    <row r="39" spans="1:29" ht="16.5" customHeight="1" x14ac:dyDescent="0.15">
      <c r="A39" s="143"/>
      <c r="B39" s="71" t="s">
        <v>14</v>
      </c>
      <c r="C39" s="231">
        <f t="shared" ref="C39" si="35">D39+M39+Y39+AB39</f>
        <v>1588.0739999999912</v>
      </c>
      <c r="D39" s="231">
        <f t="shared" si="19"/>
        <v>1182.8359999999934</v>
      </c>
      <c r="E39" s="231">
        <v>1178.3229999999935</v>
      </c>
      <c r="F39" s="231">
        <v>4.5129999999999955</v>
      </c>
      <c r="G39" s="231">
        <f t="shared" si="20"/>
        <v>1178.5539999999935</v>
      </c>
      <c r="H39" s="231">
        <v>1174.2549999999935</v>
      </c>
      <c r="I39" s="231">
        <v>4.298999999999995</v>
      </c>
      <c r="J39" s="231">
        <f t="shared" si="21"/>
        <v>4.2819999999999929</v>
      </c>
      <c r="K39" s="231">
        <v>4.0679999999999925</v>
      </c>
      <c r="L39" s="231">
        <v>0.21400000000000002</v>
      </c>
      <c r="M39" s="231">
        <f t="shared" si="22"/>
        <v>405.23799999999778</v>
      </c>
      <c r="N39" s="246">
        <f t="shared" si="23"/>
        <v>112.84600000000015</v>
      </c>
      <c r="O39" s="245">
        <f t="shared" si="24"/>
        <v>292.39199999999761</v>
      </c>
      <c r="P39" s="231">
        <f t="shared" si="25"/>
        <v>0</v>
      </c>
      <c r="Q39" s="231">
        <v>0</v>
      </c>
      <c r="R39" s="231">
        <v>0</v>
      </c>
      <c r="S39" s="231">
        <f t="shared" si="26"/>
        <v>27.435999999999993</v>
      </c>
      <c r="T39" s="231">
        <v>22.877999999999993</v>
      </c>
      <c r="U39" s="231">
        <v>4.5579999999999998</v>
      </c>
      <c r="V39" s="311">
        <f t="shared" si="27"/>
        <v>377.80199999999775</v>
      </c>
      <c r="W39" s="231">
        <v>89.968000000000146</v>
      </c>
      <c r="X39" s="231">
        <v>287.83399999999762</v>
      </c>
      <c r="Y39" s="311">
        <f t="shared" si="28"/>
        <v>0</v>
      </c>
      <c r="Z39" s="231">
        <v>0</v>
      </c>
      <c r="AA39" s="231">
        <v>0</v>
      </c>
      <c r="AB39" s="230">
        <v>0</v>
      </c>
      <c r="AC39" s="83"/>
    </row>
    <row r="40" spans="1:29" ht="16.5" customHeight="1" x14ac:dyDescent="0.15">
      <c r="A40" s="142" t="s">
        <v>201</v>
      </c>
      <c r="B40" s="71" t="s">
        <v>13</v>
      </c>
      <c r="C40" s="231">
        <f>D40+M40+Y40+AB40</f>
        <v>5423.7299999999968</v>
      </c>
      <c r="D40" s="231">
        <f t="shared" si="19"/>
        <v>3164.7100000000023</v>
      </c>
      <c r="E40" s="231">
        <v>3072.3600000000024</v>
      </c>
      <c r="F40" s="231">
        <v>92.350000000000037</v>
      </c>
      <c r="G40" s="231">
        <f t="shared" si="20"/>
        <v>3155.8900000000026</v>
      </c>
      <c r="H40" s="231">
        <v>3067.8800000000024</v>
      </c>
      <c r="I40" s="231">
        <v>88.010000000000034</v>
      </c>
      <c r="J40" s="231">
        <f t="shared" si="21"/>
        <v>8.82</v>
      </c>
      <c r="K40" s="231">
        <v>4.4799999999999995</v>
      </c>
      <c r="L40" s="231">
        <v>4.34</v>
      </c>
      <c r="M40" s="231">
        <f t="shared" si="22"/>
        <v>2066.6399999999944</v>
      </c>
      <c r="N40" s="246">
        <f t="shared" si="23"/>
        <v>256.2600000000001</v>
      </c>
      <c r="O40" s="245">
        <f t="shared" si="24"/>
        <v>1810.3799999999942</v>
      </c>
      <c r="P40" s="231">
        <f t="shared" si="25"/>
        <v>0</v>
      </c>
      <c r="Q40" s="231">
        <v>0</v>
      </c>
      <c r="R40" s="231">
        <v>0</v>
      </c>
      <c r="S40" s="231">
        <f t="shared" si="26"/>
        <v>90.4</v>
      </c>
      <c r="T40" s="231">
        <v>66.31</v>
      </c>
      <c r="U40" s="231">
        <v>24.089999999999996</v>
      </c>
      <c r="V40" s="311">
        <f t="shared" si="27"/>
        <v>1976.2399999999943</v>
      </c>
      <c r="W40" s="231">
        <v>189.95000000000013</v>
      </c>
      <c r="X40" s="231">
        <v>1786.2899999999943</v>
      </c>
      <c r="Y40" s="311">
        <f t="shared" si="28"/>
        <v>192.38000000000002</v>
      </c>
      <c r="Z40" s="231">
        <f>127.72+59.33</f>
        <v>187.05</v>
      </c>
      <c r="AA40" s="231">
        <v>5.3299999999999992</v>
      </c>
      <c r="AB40" s="230">
        <v>0</v>
      </c>
      <c r="AC40" s="83"/>
    </row>
    <row r="41" spans="1:29" ht="16.5" customHeight="1" x14ac:dyDescent="0.15">
      <c r="A41" s="143"/>
      <c r="B41" s="71" t="s">
        <v>14</v>
      </c>
      <c r="C41" s="231">
        <f t="shared" ref="C41:C43" si="36">D41+M41+Y41+AB41</f>
        <v>1124.9289999999999</v>
      </c>
      <c r="D41" s="231">
        <f t="shared" si="19"/>
        <v>839.98500000000001</v>
      </c>
      <c r="E41" s="231">
        <v>833.73099999999999</v>
      </c>
      <c r="F41" s="231">
        <v>6.2540000000000004</v>
      </c>
      <c r="G41" s="231">
        <f t="shared" si="20"/>
        <v>839.17399999999998</v>
      </c>
      <c r="H41" s="231">
        <v>833.26400000000001</v>
      </c>
      <c r="I41" s="231">
        <v>5.91</v>
      </c>
      <c r="J41" s="231">
        <f t="shared" si="21"/>
        <v>0.81099999999999994</v>
      </c>
      <c r="K41" s="231">
        <v>0.46699999999999997</v>
      </c>
      <c r="L41" s="231">
        <v>0.34400000000000003</v>
      </c>
      <c r="M41" s="231">
        <f t="shared" si="22"/>
        <v>284.9439999999999</v>
      </c>
      <c r="N41" s="246">
        <f t="shared" si="23"/>
        <v>54.726999999999968</v>
      </c>
      <c r="O41" s="245">
        <f t="shared" si="24"/>
        <v>230.21699999999993</v>
      </c>
      <c r="P41" s="231">
        <f t="shared" si="25"/>
        <v>0</v>
      </c>
      <c r="Q41" s="231">
        <v>0</v>
      </c>
      <c r="R41" s="231">
        <v>0</v>
      </c>
      <c r="S41" s="231">
        <f t="shared" si="26"/>
        <v>13.196000000000003</v>
      </c>
      <c r="T41" s="231">
        <v>10.855000000000004</v>
      </c>
      <c r="U41" s="231">
        <v>2.3409999999999997</v>
      </c>
      <c r="V41" s="311">
        <f t="shared" si="27"/>
        <v>271.74799999999988</v>
      </c>
      <c r="W41" s="231">
        <v>43.871999999999964</v>
      </c>
      <c r="X41" s="231">
        <v>227.87599999999992</v>
      </c>
      <c r="Y41" s="311">
        <f t="shared" si="28"/>
        <v>0</v>
      </c>
      <c r="Z41" s="231">
        <v>0</v>
      </c>
      <c r="AA41" s="231">
        <v>0</v>
      </c>
      <c r="AB41" s="230">
        <v>0</v>
      </c>
      <c r="AC41" s="83"/>
    </row>
    <row r="42" spans="1:29" ht="16.5" customHeight="1" x14ac:dyDescent="0.15">
      <c r="A42" s="142" t="s">
        <v>202</v>
      </c>
      <c r="B42" s="71" t="s">
        <v>13</v>
      </c>
      <c r="C42" s="231">
        <f t="shared" si="36"/>
        <v>8512.0600000000068</v>
      </c>
      <c r="D42" s="231">
        <f t="shared" si="19"/>
        <v>6113.410000000008</v>
      </c>
      <c r="E42" s="231">
        <v>6021.450000000008</v>
      </c>
      <c r="F42" s="231">
        <v>91.960000000000008</v>
      </c>
      <c r="G42" s="231">
        <f t="shared" si="20"/>
        <v>5994.240000000008</v>
      </c>
      <c r="H42" s="231">
        <v>5909.8600000000079</v>
      </c>
      <c r="I42" s="231">
        <v>84.38000000000001</v>
      </c>
      <c r="J42" s="231">
        <f t="shared" si="21"/>
        <v>119.17000000000003</v>
      </c>
      <c r="K42" s="231">
        <v>111.59000000000003</v>
      </c>
      <c r="L42" s="231">
        <v>7.5799999999999983</v>
      </c>
      <c r="M42" s="231">
        <f t="shared" si="22"/>
        <v>2128.5199999999977</v>
      </c>
      <c r="N42" s="246">
        <f t="shared" si="23"/>
        <v>206.48000000000002</v>
      </c>
      <c r="O42" s="245">
        <f t="shared" si="24"/>
        <v>1922.0399999999977</v>
      </c>
      <c r="P42" s="231">
        <f t="shared" si="25"/>
        <v>0</v>
      </c>
      <c r="Q42" s="231">
        <v>0</v>
      </c>
      <c r="R42" s="231">
        <v>0</v>
      </c>
      <c r="S42" s="231">
        <f t="shared" si="26"/>
        <v>78.490000000000009</v>
      </c>
      <c r="T42" s="231">
        <v>8.39</v>
      </c>
      <c r="U42" s="231">
        <v>70.100000000000009</v>
      </c>
      <c r="V42" s="311">
        <f t="shared" si="27"/>
        <v>2050.0299999999979</v>
      </c>
      <c r="W42" s="231">
        <v>198.09</v>
      </c>
      <c r="X42" s="231">
        <v>1851.9399999999978</v>
      </c>
      <c r="Y42" s="311">
        <f t="shared" si="28"/>
        <v>270.13000000000022</v>
      </c>
      <c r="Z42" s="231">
        <v>264.13000000000022</v>
      </c>
      <c r="AA42" s="231">
        <v>5.9999999999999982</v>
      </c>
      <c r="AB42" s="230">
        <v>0</v>
      </c>
      <c r="AC42" s="83"/>
    </row>
    <row r="43" spans="1:29" ht="16.5" customHeight="1" thickBot="1" x14ac:dyDescent="0.2">
      <c r="A43" s="323"/>
      <c r="B43" s="145" t="s">
        <v>14</v>
      </c>
      <c r="C43" s="229">
        <f t="shared" si="36"/>
        <v>1985.3460000000014</v>
      </c>
      <c r="D43" s="310">
        <f t="shared" si="19"/>
        <v>1675.8060000000021</v>
      </c>
      <c r="E43" s="229">
        <v>1665.2290000000021</v>
      </c>
      <c r="F43" s="229">
        <v>10.576999999999995</v>
      </c>
      <c r="G43" s="310">
        <f t="shared" si="20"/>
        <v>1657.8300000000022</v>
      </c>
      <c r="H43" s="229">
        <v>1648.0060000000021</v>
      </c>
      <c r="I43" s="229">
        <v>9.8239999999999945</v>
      </c>
      <c r="J43" s="310">
        <f t="shared" si="21"/>
        <v>17.975999999999999</v>
      </c>
      <c r="K43" s="229">
        <v>17.222999999999999</v>
      </c>
      <c r="L43" s="229">
        <v>0.75300000000000011</v>
      </c>
      <c r="M43" s="310">
        <f t="shared" si="22"/>
        <v>309.53999999999934</v>
      </c>
      <c r="N43" s="244">
        <f t="shared" si="23"/>
        <v>47.882000000000012</v>
      </c>
      <c r="O43" s="243">
        <f t="shared" si="24"/>
        <v>261.65799999999933</v>
      </c>
      <c r="P43" s="310">
        <f t="shared" si="25"/>
        <v>0</v>
      </c>
      <c r="Q43" s="229">
        <v>0</v>
      </c>
      <c r="R43" s="229">
        <v>0</v>
      </c>
      <c r="S43" s="310">
        <f t="shared" si="26"/>
        <v>8.39</v>
      </c>
      <c r="T43" s="229">
        <v>1.355</v>
      </c>
      <c r="U43" s="229">
        <v>7.0350000000000001</v>
      </c>
      <c r="V43" s="310">
        <f t="shared" si="27"/>
        <v>301.1499999999993</v>
      </c>
      <c r="W43" s="229">
        <v>46.527000000000015</v>
      </c>
      <c r="X43" s="229">
        <v>254.62299999999931</v>
      </c>
      <c r="Y43" s="310">
        <f t="shared" si="28"/>
        <v>0</v>
      </c>
      <c r="Z43" s="229">
        <v>0</v>
      </c>
      <c r="AA43" s="229">
        <v>0</v>
      </c>
      <c r="AB43" s="228">
        <v>0</v>
      </c>
      <c r="AC43" s="83"/>
    </row>
    <row r="44" spans="1:29" ht="16.5" customHeight="1" x14ac:dyDescent="0.15">
      <c r="A44" s="43"/>
      <c r="B44" s="44"/>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3"/>
    </row>
    <row r="47" spans="1:29" ht="17.25" x14ac:dyDescent="0.15">
      <c r="A47" s="33" t="s">
        <v>497</v>
      </c>
    </row>
    <row r="48" spans="1:29" ht="15" thickBot="1" x14ac:dyDescent="0.2">
      <c r="A48" s="387" t="s">
        <v>28</v>
      </c>
      <c r="B48" s="387"/>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row>
    <row r="49" spans="1:29" ht="16.5" customHeight="1" x14ac:dyDescent="0.15">
      <c r="A49" s="98"/>
      <c r="B49" s="99"/>
      <c r="C49" s="136"/>
      <c r="D49" s="137" t="s">
        <v>0</v>
      </c>
      <c r="E49" s="138"/>
      <c r="F49" s="138"/>
      <c r="G49" s="138"/>
      <c r="H49" s="138"/>
      <c r="I49" s="138"/>
      <c r="J49" s="138"/>
      <c r="K49" s="138"/>
      <c r="L49" s="138"/>
      <c r="M49" s="138"/>
      <c r="N49" s="138"/>
      <c r="O49" s="138"/>
      <c r="P49" s="138"/>
      <c r="Q49" s="138"/>
      <c r="R49" s="138"/>
      <c r="S49" s="138"/>
      <c r="T49" s="138"/>
      <c r="U49" s="138"/>
      <c r="V49" s="138"/>
      <c r="W49" s="138"/>
      <c r="X49" s="138"/>
      <c r="Y49" s="137" t="s">
        <v>324</v>
      </c>
      <c r="Z49" s="138"/>
      <c r="AA49" s="138"/>
      <c r="AB49" s="139"/>
      <c r="AC49" s="25"/>
    </row>
    <row r="50" spans="1:29" ht="16.5" customHeight="1" x14ac:dyDescent="0.15">
      <c r="A50" s="100" t="s">
        <v>192</v>
      </c>
      <c r="B50" s="82"/>
      <c r="C50" s="75" t="s">
        <v>323</v>
      </c>
      <c r="D50" s="77" t="s">
        <v>3</v>
      </c>
      <c r="E50" s="76"/>
      <c r="F50" s="76"/>
      <c r="G50" s="76"/>
      <c r="H50" s="76"/>
      <c r="I50" s="76"/>
      <c r="J50" s="76"/>
      <c r="K50" s="76"/>
      <c r="L50" s="76"/>
      <c r="M50" s="77" t="s">
        <v>4</v>
      </c>
      <c r="N50" s="76"/>
      <c r="O50" s="76"/>
      <c r="P50" s="76"/>
      <c r="Q50" s="76"/>
      <c r="R50" s="76"/>
      <c r="S50" s="76"/>
      <c r="T50" s="76"/>
      <c r="U50" s="76"/>
      <c r="V50" s="76"/>
      <c r="W50" s="76"/>
      <c r="X50" s="76"/>
      <c r="Y50" s="71"/>
      <c r="Z50" s="71"/>
      <c r="AA50" s="71"/>
      <c r="AB50" s="140" t="s">
        <v>193</v>
      </c>
      <c r="AC50" s="25"/>
    </row>
    <row r="51" spans="1:29" ht="16.5" customHeight="1" x14ac:dyDescent="0.15">
      <c r="A51" s="100"/>
      <c r="B51" s="82"/>
      <c r="C51" s="75"/>
      <c r="D51" s="77" t="s">
        <v>5</v>
      </c>
      <c r="E51" s="76"/>
      <c r="F51" s="76"/>
      <c r="G51" s="77" t="s">
        <v>6</v>
      </c>
      <c r="H51" s="76"/>
      <c r="I51" s="76"/>
      <c r="J51" s="77" t="s">
        <v>7</v>
      </c>
      <c r="K51" s="76"/>
      <c r="L51" s="76"/>
      <c r="M51" s="77" t="s">
        <v>8</v>
      </c>
      <c r="N51" s="76"/>
      <c r="O51" s="76"/>
      <c r="P51" s="77" t="s">
        <v>6</v>
      </c>
      <c r="Q51" s="76"/>
      <c r="R51" s="76"/>
      <c r="S51" s="77" t="s">
        <v>7</v>
      </c>
      <c r="T51" s="76"/>
      <c r="U51" s="76"/>
      <c r="V51" s="77" t="s">
        <v>9</v>
      </c>
      <c r="W51" s="76"/>
      <c r="X51" s="76"/>
      <c r="Y51" s="75" t="s">
        <v>2</v>
      </c>
      <c r="Z51" s="75" t="s">
        <v>206</v>
      </c>
      <c r="AA51" s="75" t="s">
        <v>207</v>
      </c>
      <c r="AB51" s="140"/>
      <c r="AC51" s="25"/>
    </row>
    <row r="52" spans="1:29" ht="16.5" customHeight="1" x14ac:dyDescent="0.15">
      <c r="A52" s="34"/>
      <c r="B52" s="83"/>
      <c r="C52" s="78"/>
      <c r="D52" s="71" t="s">
        <v>2</v>
      </c>
      <c r="E52" s="71" t="s">
        <v>10</v>
      </c>
      <c r="F52" s="71" t="s">
        <v>11</v>
      </c>
      <c r="G52" s="71" t="s">
        <v>2</v>
      </c>
      <c r="H52" s="71" t="s">
        <v>10</v>
      </c>
      <c r="I52" s="71" t="s">
        <v>11</v>
      </c>
      <c r="J52" s="71" t="s">
        <v>2</v>
      </c>
      <c r="K52" s="71" t="s">
        <v>10</v>
      </c>
      <c r="L52" s="71" t="s">
        <v>11</v>
      </c>
      <c r="M52" s="71" t="s">
        <v>2</v>
      </c>
      <c r="N52" s="79" t="s">
        <v>10</v>
      </c>
      <c r="O52" s="80" t="s">
        <v>11</v>
      </c>
      <c r="P52" s="71" t="s">
        <v>2</v>
      </c>
      <c r="Q52" s="71" t="s">
        <v>10</v>
      </c>
      <c r="R52" s="71" t="s">
        <v>11</v>
      </c>
      <c r="S52" s="71" t="s">
        <v>2</v>
      </c>
      <c r="T52" s="71" t="s">
        <v>10</v>
      </c>
      <c r="U52" s="71" t="s">
        <v>11</v>
      </c>
      <c r="V52" s="71" t="s">
        <v>2</v>
      </c>
      <c r="W52" s="71" t="s">
        <v>10</v>
      </c>
      <c r="X52" s="71" t="s">
        <v>11</v>
      </c>
      <c r="Y52" s="78"/>
      <c r="Z52" s="78"/>
      <c r="AA52" s="78"/>
      <c r="AB52" s="141"/>
      <c r="AC52" s="25"/>
    </row>
    <row r="53" spans="1:29" ht="16.5" customHeight="1" x14ac:dyDescent="0.15">
      <c r="A53" s="142" t="s">
        <v>475</v>
      </c>
      <c r="B53" s="71" t="s">
        <v>13</v>
      </c>
      <c r="C53" s="231">
        <f>D53+M53+Y53+AB53</f>
        <v>50850.960000000312</v>
      </c>
      <c r="D53" s="311">
        <f>SUM(E53:F53)</f>
        <v>30008.160000000284</v>
      </c>
      <c r="E53" s="231">
        <f>SUM(E55,E57,E59,E61,E63,E65,E67,E69,E71)</f>
        <v>29696.820000000283</v>
      </c>
      <c r="F53" s="231">
        <f>SUM(F55,F57,F59,F61,F63,F65,F67,F69,F71)</f>
        <v>311.33999999999992</v>
      </c>
      <c r="G53" s="311">
        <f>SUM(H53:I53)</f>
        <v>29515.730000000287</v>
      </c>
      <c r="H53" s="231">
        <f>SUM(H55,H57,H59,H61,H63,H65,H67,H69,H71)</f>
        <v>29309.200000000288</v>
      </c>
      <c r="I53" s="231">
        <f>SUM(I55,I57,I59,I61,I63,I65,I67,I69,I71)</f>
        <v>206.52999999999992</v>
      </c>
      <c r="J53" s="311">
        <f>SUM(K53:L53)</f>
        <v>492.43</v>
      </c>
      <c r="K53" s="231">
        <f>SUM(K55,K57,K59,K61,K63,K65,K67,K69,K71)</f>
        <v>387.62</v>
      </c>
      <c r="L53" s="231">
        <f>SUM(L55,L57,L59,L61,L63,L65,L67,L69,L71)</f>
        <v>104.80999999999999</v>
      </c>
      <c r="M53" s="311">
        <f>SUM(N53:O53)</f>
        <v>18238.520000000026</v>
      </c>
      <c r="N53" s="231">
        <f>SUM(N55,N57,N59,N61,N63,N65,N67,N69,N71)</f>
        <v>3009.989999999998</v>
      </c>
      <c r="O53" s="231">
        <f>SUM(O55,O57,O59,O61,O63,O65,O67,O69,O71)</f>
        <v>15228.530000000028</v>
      </c>
      <c r="P53" s="311">
        <f>SUM(Q53:R53)</f>
        <v>0</v>
      </c>
      <c r="Q53" s="231">
        <f>SUM(Q55,Q57,Q59,Q61,Q63,Q65,Q67,Q69,Q71)</f>
        <v>0</v>
      </c>
      <c r="R53" s="231">
        <f>SUM(R55,R57,R59,R61,R63,R65,R67,R69,R71)</f>
        <v>0</v>
      </c>
      <c r="S53" s="311">
        <f>SUM(T53:U53)</f>
        <v>472.24000000000018</v>
      </c>
      <c r="T53" s="231">
        <f>SUM(T55,T57,T59,T61,T63,T65,T67,T69,T71)</f>
        <v>161.76</v>
      </c>
      <c r="U53" s="231">
        <f>SUM(U55,U57,U59,U61,U63,U65,U67,U69,U71)</f>
        <v>310.48000000000019</v>
      </c>
      <c r="V53" s="311">
        <f>SUM(W53:X53)</f>
        <v>17766.280000000028</v>
      </c>
      <c r="W53" s="231">
        <f>SUM(W55,W57,W59,W61,W63,W65,W67,W69,W71)</f>
        <v>2848.2299999999987</v>
      </c>
      <c r="X53" s="231">
        <f>SUM(X55,X57,X59,X61,X63,X65,X67,X69,X71)</f>
        <v>14918.050000000028</v>
      </c>
      <c r="Y53" s="311">
        <f>SUM(Z53:AA53)</f>
        <v>2604.1699999999973</v>
      </c>
      <c r="Z53" s="231">
        <f t="shared" ref="Z53:AB54" si="37">SUM(Z55,Z57,Z59,Z61,Z63,Z65,Z67,Z69,Z71)</f>
        <v>2009.6599999999964</v>
      </c>
      <c r="AA53" s="231">
        <f t="shared" si="37"/>
        <v>594.51000000000101</v>
      </c>
      <c r="AB53" s="230">
        <f t="shared" si="37"/>
        <v>0.11</v>
      </c>
      <c r="AC53" s="83"/>
    </row>
    <row r="54" spans="1:29" ht="16.5" customHeight="1" x14ac:dyDescent="0.15">
      <c r="A54" s="143" t="s">
        <v>473</v>
      </c>
      <c r="B54" s="71" t="s">
        <v>14</v>
      </c>
      <c r="C54" s="231">
        <f t="shared" ref="C54" si="38">D54+M54+Y54+AB54</f>
        <v>11807.735999999932</v>
      </c>
      <c r="D54" s="311">
        <f t="shared" ref="D54:D72" si="39">SUM(E54:F54)</f>
        <v>9046.1329999999434</v>
      </c>
      <c r="E54" s="231">
        <f>SUM(E56,E58,E60,E62,E64,E66,E68,E70,E72)</f>
        <v>9009.3439999999428</v>
      </c>
      <c r="F54" s="231">
        <f>SUM(F56,F58,F60,F62,F64,F66,F68,F70,F72)</f>
        <v>36.788999999999987</v>
      </c>
      <c r="G54" s="311">
        <f t="shared" ref="G54:G72" si="40">SUM(H54:I54)</f>
        <v>8979.8789999999408</v>
      </c>
      <c r="H54" s="231">
        <f>SUM(H56,H58,H60,H62,H64,H66,H68,H70,H72)</f>
        <v>8953.6049999999414</v>
      </c>
      <c r="I54" s="231">
        <f>SUM(I56,I58,I60,I62,I64,I66,I68,I70,I72)</f>
        <v>26.274000000000001</v>
      </c>
      <c r="J54" s="311">
        <f t="shared" ref="J54:J72" si="41">SUM(K54:L54)</f>
        <v>66.253999999999976</v>
      </c>
      <c r="K54" s="231">
        <f>SUM(K56,K58,K60,K62,K64,K66,K68,K70,K72)</f>
        <v>55.738999999999976</v>
      </c>
      <c r="L54" s="231">
        <f>SUM(L56,L58,L60,L62,L64,L66,L68,L70,L72)</f>
        <v>10.514999999999997</v>
      </c>
      <c r="M54" s="311">
        <f t="shared" ref="M54:M72" si="42">SUM(N54:O54)</f>
        <v>2761.6029999999873</v>
      </c>
      <c r="N54" s="231">
        <f>SUM(N56,N58,N60,N62,N64,N66,N68,N70,N72)</f>
        <v>720.73100000000102</v>
      </c>
      <c r="O54" s="231">
        <f>SUM(O56,O58,O60,O62,O64,O66,O68,O70,O72)</f>
        <v>2040.8719999999864</v>
      </c>
      <c r="P54" s="311">
        <f t="shared" ref="P54:P72" si="43">SUM(Q54:R54)</f>
        <v>0</v>
      </c>
      <c r="Q54" s="231">
        <f>SUM(Q56,Q58,Q60,Q62,Q64,Q66,Q68,Q70,Q72)</f>
        <v>0</v>
      </c>
      <c r="R54" s="231">
        <f>SUM(R56,R58,R60,R62,R64,R66,R68,R70,R72)</f>
        <v>0</v>
      </c>
      <c r="S54" s="311">
        <f t="shared" ref="S54:S72" si="44">SUM(T54:U54)</f>
        <v>59.217000000000006</v>
      </c>
      <c r="T54" s="231">
        <f>SUM(T56,T58,T60,T62,T64,T66,T68,T70,T72)</f>
        <v>28.297000000000001</v>
      </c>
      <c r="U54" s="231">
        <f>SUM(U56,U58,U60,U62,U64,U66,U68,U70,U72)</f>
        <v>30.920000000000005</v>
      </c>
      <c r="V54" s="311">
        <f t="shared" ref="V54:V72" si="45">SUM(W54:X54)</f>
        <v>2702.3859999999877</v>
      </c>
      <c r="W54" s="231">
        <f>SUM(W56,W58,W60,W62,W64,W66,W68,W70,W72)</f>
        <v>692.43400000000111</v>
      </c>
      <c r="X54" s="231">
        <f>SUM(X56,X58,X60,X62,X64,X66,X68,X70,X72)</f>
        <v>2009.9519999999868</v>
      </c>
      <c r="Y54" s="311">
        <f t="shared" ref="Y54:Y72" si="46">SUM(Z54:AA54)</f>
        <v>0</v>
      </c>
      <c r="Z54" s="231">
        <f t="shared" si="37"/>
        <v>0</v>
      </c>
      <c r="AA54" s="231">
        <f t="shared" si="37"/>
        <v>0</v>
      </c>
      <c r="AB54" s="230">
        <f t="shared" si="37"/>
        <v>0</v>
      </c>
      <c r="AC54" s="83"/>
    </row>
    <row r="55" spans="1:29" ht="16.5" customHeight="1" x14ac:dyDescent="0.15">
      <c r="A55" s="142" t="s">
        <v>218</v>
      </c>
      <c r="B55" s="71" t="s">
        <v>13</v>
      </c>
      <c r="C55" s="231">
        <f>D55+M55+Y55+AB55</f>
        <v>19472.47000000027</v>
      </c>
      <c r="D55" s="311">
        <f t="shared" si="39"/>
        <v>12141.870000000186</v>
      </c>
      <c r="E55" s="231">
        <v>11967.200000000186</v>
      </c>
      <c r="F55" s="231">
        <v>174.6699999999999</v>
      </c>
      <c r="G55" s="311">
        <f t="shared" si="40"/>
        <v>11822.060000000187</v>
      </c>
      <c r="H55" s="231">
        <v>11731.870000000186</v>
      </c>
      <c r="I55" s="231">
        <v>90.189999999999898</v>
      </c>
      <c r="J55" s="311">
        <f t="shared" si="41"/>
        <v>319.80999999999995</v>
      </c>
      <c r="K55" s="231">
        <v>235.32999999999996</v>
      </c>
      <c r="L55" s="231">
        <v>84.48</v>
      </c>
      <c r="M55" s="311">
        <f t="shared" si="42"/>
        <v>6129.6200000000863</v>
      </c>
      <c r="N55" s="246">
        <v>458.46000000000038</v>
      </c>
      <c r="O55" s="245">
        <v>5671.1600000000863</v>
      </c>
      <c r="P55" s="311">
        <f t="shared" si="43"/>
        <v>0</v>
      </c>
      <c r="Q55" s="231">
        <v>0</v>
      </c>
      <c r="R55" s="231">
        <v>0</v>
      </c>
      <c r="S55" s="311">
        <f t="shared" si="44"/>
        <v>265.49000000000012</v>
      </c>
      <c r="T55" s="231">
        <v>36.569999999999993</v>
      </c>
      <c r="U55" s="231">
        <v>228.92000000000013</v>
      </c>
      <c r="V55" s="311">
        <f t="shared" si="45"/>
        <v>5864.1300000000865</v>
      </c>
      <c r="W55" s="231">
        <v>421.89000000000038</v>
      </c>
      <c r="X55" s="231">
        <v>5442.2400000000862</v>
      </c>
      <c r="Y55" s="311">
        <f t="shared" si="46"/>
        <v>1200.8699999999972</v>
      </c>
      <c r="Z55" s="231">
        <v>990.34999999999638</v>
      </c>
      <c r="AA55" s="231">
        <v>210.52000000000075</v>
      </c>
      <c r="AB55" s="230">
        <v>0.11</v>
      </c>
      <c r="AC55" s="83"/>
    </row>
    <row r="56" spans="1:29" ht="16.5" customHeight="1" x14ac:dyDescent="0.15">
      <c r="A56" s="143"/>
      <c r="B56" s="71" t="s">
        <v>14</v>
      </c>
      <c r="C56" s="231">
        <f t="shared" ref="C56" si="47">D56+M56+Y56+AB56</f>
        <v>4549.1609999999309</v>
      </c>
      <c r="D56" s="311">
        <f t="shared" si="39"/>
        <v>3678.1019999999371</v>
      </c>
      <c r="E56" s="231">
        <v>3660.5619999999371</v>
      </c>
      <c r="F56" s="231">
        <v>17.539999999999996</v>
      </c>
      <c r="G56" s="311">
        <f t="shared" si="40"/>
        <v>3635.3709999999373</v>
      </c>
      <c r="H56" s="231">
        <v>3626.4129999999373</v>
      </c>
      <c r="I56" s="231">
        <v>8.9579999999999984</v>
      </c>
      <c r="J56" s="311">
        <f t="shared" si="41"/>
        <v>42.73099999999998</v>
      </c>
      <c r="K56" s="231">
        <v>34.14899999999998</v>
      </c>
      <c r="L56" s="231">
        <v>8.5819999999999972</v>
      </c>
      <c r="M56" s="311">
        <f t="shared" si="42"/>
        <v>871.05899999999383</v>
      </c>
      <c r="N56" s="246">
        <v>111.08600000000024</v>
      </c>
      <c r="O56" s="245">
        <v>759.97299999999359</v>
      </c>
      <c r="P56" s="311">
        <f t="shared" si="43"/>
        <v>0</v>
      </c>
      <c r="Q56" s="231">
        <v>0</v>
      </c>
      <c r="R56" s="231">
        <v>0</v>
      </c>
      <c r="S56" s="311">
        <f t="shared" si="44"/>
        <v>29.636000000000003</v>
      </c>
      <c r="T56" s="231">
        <v>6.4549999999999992</v>
      </c>
      <c r="U56" s="231">
        <v>23.181000000000004</v>
      </c>
      <c r="V56" s="311">
        <f t="shared" si="45"/>
        <v>841.42299999999375</v>
      </c>
      <c r="W56" s="231">
        <v>104.63100000000024</v>
      </c>
      <c r="X56" s="231">
        <v>736.79199999999355</v>
      </c>
      <c r="Y56" s="311">
        <f t="shared" si="46"/>
        <v>0</v>
      </c>
      <c r="Z56" s="231">
        <v>0</v>
      </c>
      <c r="AA56" s="231">
        <v>0</v>
      </c>
      <c r="AB56" s="230">
        <v>0</v>
      </c>
      <c r="AC56" s="83"/>
    </row>
    <row r="57" spans="1:29" ht="16.5" customHeight="1" x14ac:dyDescent="0.15">
      <c r="A57" s="142" t="s">
        <v>219</v>
      </c>
      <c r="B57" s="71" t="s">
        <v>13</v>
      </c>
      <c r="C57" s="231">
        <f>D57+M57+Y57+AB57</f>
        <v>1768.6799999999978</v>
      </c>
      <c r="D57" s="311">
        <f t="shared" si="39"/>
        <v>980.81999999999732</v>
      </c>
      <c r="E57" s="231">
        <v>977.79999999999734</v>
      </c>
      <c r="F57" s="231">
        <v>3.02</v>
      </c>
      <c r="G57" s="311">
        <f t="shared" si="40"/>
        <v>978.41999999999734</v>
      </c>
      <c r="H57" s="231">
        <v>975.49999999999739</v>
      </c>
      <c r="I57" s="231">
        <v>2.92</v>
      </c>
      <c r="J57" s="311">
        <f t="shared" si="41"/>
        <v>2.4</v>
      </c>
      <c r="K57" s="231">
        <v>2.2999999999999998</v>
      </c>
      <c r="L57" s="231">
        <v>0.1</v>
      </c>
      <c r="M57" s="311">
        <f t="shared" si="42"/>
        <v>714.30000000000052</v>
      </c>
      <c r="N57" s="246">
        <v>250.28000000000037</v>
      </c>
      <c r="O57" s="245">
        <v>464.02000000000015</v>
      </c>
      <c r="P57" s="311">
        <f t="shared" si="43"/>
        <v>0</v>
      </c>
      <c r="Q57" s="231">
        <v>0</v>
      </c>
      <c r="R57" s="231">
        <v>0</v>
      </c>
      <c r="S57" s="311">
        <f t="shared" si="44"/>
        <v>9.4700000000000024</v>
      </c>
      <c r="T57" s="231">
        <v>9.4700000000000024</v>
      </c>
      <c r="U57" s="231">
        <v>0</v>
      </c>
      <c r="V57" s="311">
        <f t="shared" si="45"/>
        <v>704.8300000000005</v>
      </c>
      <c r="W57" s="231">
        <v>240.81000000000037</v>
      </c>
      <c r="X57" s="231">
        <v>464.02000000000015</v>
      </c>
      <c r="Y57" s="311">
        <f t="shared" si="46"/>
        <v>73.560000000000031</v>
      </c>
      <c r="Z57" s="231">
        <v>37.350000000000023</v>
      </c>
      <c r="AA57" s="231">
        <v>36.210000000000015</v>
      </c>
      <c r="AB57" s="230">
        <v>0</v>
      </c>
      <c r="AC57" s="83"/>
    </row>
    <row r="58" spans="1:29" ht="16.5" customHeight="1" x14ac:dyDescent="0.15">
      <c r="A58" s="143"/>
      <c r="B58" s="71" t="s">
        <v>14</v>
      </c>
      <c r="C58" s="231">
        <f t="shared" ref="C58" si="48">D58+M58+Y58+AB58</f>
        <v>375.82600000000025</v>
      </c>
      <c r="D58" s="311">
        <f t="shared" si="39"/>
        <v>254.01500000000016</v>
      </c>
      <c r="E58" s="231">
        <v>253.43500000000014</v>
      </c>
      <c r="F58" s="231">
        <v>0.58000000000000018</v>
      </c>
      <c r="G58" s="311">
        <f t="shared" si="40"/>
        <v>253.49100000000013</v>
      </c>
      <c r="H58" s="231">
        <v>252.92200000000014</v>
      </c>
      <c r="I58" s="231">
        <v>0.56900000000000017</v>
      </c>
      <c r="J58" s="311">
        <f t="shared" si="41"/>
        <v>0.52400000000000013</v>
      </c>
      <c r="K58" s="231">
        <v>0.51300000000000012</v>
      </c>
      <c r="L58" s="231">
        <v>1.0999999999999999E-2</v>
      </c>
      <c r="M58" s="311">
        <f t="shared" si="42"/>
        <v>121.81100000000008</v>
      </c>
      <c r="N58" s="246">
        <v>59.952000000000183</v>
      </c>
      <c r="O58" s="245">
        <v>61.858999999999895</v>
      </c>
      <c r="P58" s="311">
        <f t="shared" si="43"/>
        <v>0</v>
      </c>
      <c r="Q58" s="231">
        <v>0</v>
      </c>
      <c r="R58" s="231">
        <v>0</v>
      </c>
      <c r="S58" s="311">
        <f t="shared" si="44"/>
        <v>1.6989999999999996</v>
      </c>
      <c r="T58" s="231">
        <v>1.6989999999999996</v>
      </c>
      <c r="U58" s="231">
        <v>0</v>
      </c>
      <c r="V58" s="311">
        <f t="shared" si="45"/>
        <v>120.11200000000008</v>
      </c>
      <c r="W58" s="231">
        <v>58.253000000000185</v>
      </c>
      <c r="X58" s="231">
        <v>61.858999999999895</v>
      </c>
      <c r="Y58" s="311">
        <f t="shared" si="46"/>
        <v>0</v>
      </c>
      <c r="Z58" s="231">
        <v>0</v>
      </c>
      <c r="AA58" s="231">
        <v>0</v>
      </c>
      <c r="AB58" s="230">
        <v>0</v>
      </c>
      <c r="AC58" s="83"/>
    </row>
    <row r="59" spans="1:29" ht="16.5" customHeight="1" x14ac:dyDescent="0.15">
      <c r="A59" s="142" t="s">
        <v>220</v>
      </c>
      <c r="B59" s="71" t="s">
        <v>13</v>
      </c>
      <c r="C59" s="231">
        <f>D59+M59+Y59+AB59</f>
        <v>3286.5999999999849</v>
      </c>
      <c r="D59" s="311">
        <f t="shared" si="39"/>
        <v>1718.5299999999909</v>
      </c>
      <c r="E59" s="231">
        <v>1713.5499999999909</v>
      </c>
      <c r="F59" s="231">
        <v>4.9799999999999986</v>
      </c>
      <c r="G59" s="311">
        <f t="shared" si="40"/>
        <v>1711.2099999999907</v>
      </c>
      <c r="H59" s="231">
        <v>1706.3999999999908</v>
      </c>
      <c r="I59" s="231">
        <v>4.8099999999999987</v>
      </c>
      <c r="J59" s="311">
        <f t="shared" si="41"/>
        <v>7.32</v>
      </c>
      <c r="K59" s="231">
        <v>7.15</v>
      </c>
      <c r="L59" s="231">
        <v>0.17</v>
      </c>
      <c r="M59" s="311">
        <f t="shared" si="42"/>
        <v>1396.2399999999943</v>
      </c>
      <c r="N59" s="246">
        <v>522.64999999999918</v>
      </c>
      <c r="O59" s="245">
        <v>873.58999999999526</v>
      </c>
      <c r="P59" s="311">
        <f t="shared" si="43"/>
        <v>0</v>
      </c>
      <c r="Q59" s="231">
        <v>0</v>
      </c>
      <c r="R59" s="231">
        <v>0</v>
      </c>
      <c r="S59" s="311">
        <f t="shared" si="44"/>
        <v>42.430000000000007</v>
      </c>
      <c r="T59" s="231">
        <v>32.130000000000003</v>
      </c>
      <c r="U59" s="231">
        <v>10.3</v>
      </c>
      <c r="V59" s="311">
        <f t="shared" si="45"/>
        <v>1353.8099999999945</v>
      </c>
      <c r="W59" s="231">
        <v>490.51999999999919</v>
      </c>
      <c r="X59" s="231">
        <v>863.2899999999953</v>
      </c>
      <c r="Y59" s="311">
        <f t="shared" si="46"/>
        <v>171.82999999999998</v>
      </c>
      <c r="Z59" s="231">
        <v>129.03</v>
      </c>
      <c r="AA59" s="231">
        <v>42.8</v>
      </c>
      <c r="AB59" s="230">
        <v>0</v>
      </c>
      <c r="AC59" s="83"/>
    </row>
    <row r="60" spans="1:29" ht="16.5" customHeight="1" x14ac:dyDescent="0.15">
      <c r="A60" s="143"/>
      <c r="B60" s="71" t="s">
        <v>14</v>
      </c>
      <c r="C60" s="231">
        <f t="shared" ref="C60" si="49">D60+M60+Y60+AB60</f>
        <v>747.75899999999967</v>
      </c>
      <c r="D60" s="311">
        <f t="shared" si="39"/>
        <v>502.13899999999802</v>
      </c>
      <c r="E60" s="231">
        <v>501.65999999999804</v>
      </c>
      <c r="F60" s="231">
        <v>0.47900000000000015</v>
      </c>
      <c r="G60" s="311">
        <f t="shared" si="40"/>
        <v>500.93899999999803</v>
      </c>
      <c r="H60" s="231">
        <v>500.45999999999805</v>
      </c>
      <c r="I60" s="231">
        <v>0.47900000000000015</v>
      </c>
      <c r="J60" s="311">
        <f t="shared" si="41"/>
        <v>1.2000000000000004</v>
      </c>
      <c r="K60" s="231">
        <v>1.2000000000000004</v>
      </c>
      <c r="L60" s="231">
        <v>0</v>
      </c>
      <c r="M60" s="311">
        <f t="shared" si="42"/>
        <v>245.62000000000165</v>
      </c>
      <c r="N60" s="246">
        <v>124.69700000000037</v>
      </c>
      <c r="O60" s="245">
        <v>120.92300000000128</v>
      </c>
      <c r="P60" s="311">
        <f t="shared" si="43"/>
        <v>0</v>
      </c>
      <c r="Q60" s="231">
        <v>0</v>
      </c>
      <c r="R60" s="231">
        <v>0</v>
      </c>
      <c r="S60" s="311">
        <f t="shared" si="44"/>
        <v>6.6709999999999994</v>
      </c>
      <c r="T60" s="231">
        <v>5.7369999999999992</v>
      </c>
      <c r="U60" s="231">
        <v>0.93400000000000005</v>
      </c>
      <c r="V60" s="311">
        <f t="shared" si="45"/>
        <v>238.94900000000166</v>
      </c>
      <c r="W60" s="231">
        <v>118.96000000000038</v>
      </c>
      <c r="X60" s="231">
        <v>119.98900000000128</v>
      </c>
      <c r="Y60" s="311">
        <f t="shared" si="46"/>
        <v>0</v>
      </c>
      <c r="Z60" s="231">
        <v>0</v>
      </c>
      <c r="AA60" s="231">
        <v>0</v>
      </c>
      <c r="AB60" s="230">
        <v>0</v>
      </c>
      <c r="AC60" s="83"/>
    </row>
    <row r="61" spans="1:29" ht="16.5" customHeight="1" x14ac:dyDescent="0.15">
      <c r="A61" s="142" t="s">
        <v>221</v>
      </c>
      <c r="B61" s="71" t="s">
        <v>13</v>
      </c>
      <c r="C61" s="231">
        <f>D61+M61+Y61+AB61</f>
        <v>7597.7500000000327</v>
      </c>
      <c r="D61" s="311">
        <f t="shared" si="39"/>
        <v>4846.8700000000536</v>
      </c>
      <c r="E61" s="231">
        <v>4799.0000000000537</v>
      </c>
      <c r="F61" s="231">
        <v>47.87</v>
      </c>
      <c r="G61" s="311">
        <f t="shared" si="40"/>
        <v>4768.3600000000533</v>
      </c>
      <c r="H61" s="231">
        <v>4734.2400000000534</v>
      </c>
      <c r="I61" s="231">
        <v>34.119999999999997</v>
      </c>
      <c r="J61" s="311">
        <f t="shared" si="41"/>
        <v>78.509999999999977</v>
      </c>
      <c r="K61" s="231">
        <v>64.759999999999977</v>
      </c>
      <c r="L61" s="231">
        <v>13.750000000000002</v>
      </c>
      <c r="M61" s="311">
        <f t="shared" si="42"/>
        <v>2311.8999999999796</v>
      </c>
      <c r="N61" s="246">
        <v>156.51999999999992</v>
      </c>
      <c r="O61" s="245">
        <v>2155.3799999999796</v>
      </c>
      <c r="P61" s="311">
        <f t="shared" si="43"/>
        <v>0</v>
      </c>
      <c r="Q61" s="231">
        <v>0</v>
      </c>
      <c r="R61" s="231">
        <v>0</v>
      </c>
      <c r="S61" s="311">
        <f t="shared" si="44"/>
        <v>73.05</v>
      </c>
      <c r="T61" s="231">
        <v>20.7</v>
      </c>
      <c r="U61" s="231">
        <v>52.35</v>
      </c>
      <c r="V61" s="311">
        <f t="shared" si="45"/>
        <v>2238.8499999999794</v>
      </c>
      <c r="W61" s="231">
        <v>135.81999999999994</v>
      </c>
      <c r="X61" s="231">
        <v>2103.0299999999797</v>
      </c>
      <c r="Y61" s="311">
        <f t="shared" si="46"/>
        <v>438.97999999999956</v>
      </c>
      <c r="Z61" s="231">
        <v>406.10999999999956</v>
      </c>
      <c r="AA61" s="231">
        <f>35.86-2.99</f>
        <v>32.869999999999997</v>
      </c>
      <c r="AB61" s="230">
        <v>0</v>
      </c>
      <c r="AC61" s="83"/>
    </row>
    <row r="62" spans="1:29" ht="16.5" customHeight="1" x14ac:dyDescent="0.15">
      <c r="A62" s="143"/>
      <c r="B62" s="71" t="s">
        <v>14</v>
      </c>
      <c r="C62" s="231">
        <f t="shared" ref="C62" si="50">D62+M62+Y62+AB62</f>
        <v>1865.814999999998</v>
      </c>
      <c r="D62" s="311">
        <f t="shared" si="39"/>
        <v>1546.1350000000018</v>
      </c>
      <c r="E62" s="231">
        <v>1540.4130000000018</v>
      </c>
      <c r="F62" s="231">
        <v>5.7219999999999986</v>
      </c>
      <c r="G62" s="311">
        <f t="shared" si="40"/>
        <v>1535.9950000000017</v>
      </c>
      <c r="H62" s="231">
        <v>1531.6260000000018</v>
      </c>
      <c r="I62" s="231">
        <v>4.3689999999999989</v>
      </c>
      <c r="J62" s="311">
        <f t="shared" si="41"/>
        <v>10.14</v>
      </c>
      <c r="K62" s="231">
        <v>8.7870000000000008</v>
      </c>
      <c r="L62" s="231">
        <v>1.3529999999999998</v>
      </c>
      <c r="M62" s="311">
        <f t="shared" si="42"/>
        <v>319.67999999999626</v>
      </c>
      <c r="N62" s="246">
        <v>36.494000000000007</v>
      </c>
      <c r="O62" s="245">
        <v>283.18599999999623</v>
      </c>
      <c r="P62" s="311">
        <f t="shared" si="43"/>
        <v>0</v>
      </c>
      <c r="Q62" s="231">
        <v>0</v>
      </c>
      <c r="R62" s="231">
        <v>0</v>
      </c>
      <c r="S62" s="311">
        <f t="shared" si="44"/>
        <v>8.634999999999998</v>
      </c>
      <c r="T62" s="231">
        <v>3.62</v>
      </c>
      <c r="U62" s="231">
        <v>5.0149999999999988</v>
      </c>
      <c r="V62" s="311">
        <f t="shared" si="45"/>
        <v>311.04499999999626</v>
      </c>
      <c r="W62" s="231">
        <v>32.874000000000009</v>
      </c>
      <c r="X62" s="231">
        <v>278.17099999999624</v>
      </c>
      <c r="Y62" s="311">
        <f t="shared" si="46"/>
        <v>0</v>
      </c>
      <c r="Z62" s="231">
        <v>0</v>
      </c>
      <c r="AA62" s="231">
        <v>0</v>
      </c>
      <c r="AB62" s="230">
        <v>0</v>
      </c>
      <c r="AC62" s="83"/>
    </row>
    <row r="63" spans="1:29" ht="16.5" customHeight="1" x14ac:dyDescent="0.15">
      <c r="A63" s="142" t="s">
        <v>223</v>
      </c>
      <c r="B63" s="71" t="s">
        <v>13</v>
      </c>
      <c r="C63" s="231">
        <f>D63+M63+Y63+AB63</f>
        <v>2506.1499999999919</v>
      </c>
      <c r="D63" s="311">
        <f t="shared" si="39"/>
        <v>1528.6599999999921</v>
      </c>
      <c r="E63" s="231">
        <v>1514.3599999999922</v>
      </c>
      <c r="F63" s="231">
        <v>14.300000000000004</v>
      </c>
      <c r="G63" s="311">
        <f t="shared" si="40"/>
        <v>1519.759999999992</v>
      </c>
      <c r="H63" s="231">
        <v>1506.4299999999921</v>
      </c>
      <c r="I63" s="231">
        <v>13.330000000000004</v>
      </c>
      <c r="J63" s="311">
        <f t="shared" si="41"/>
        <v>8.8999999999999986</v>
      </c>
      <c r="K63" s="231">
        <v>7.9299999999999988</v>
      </c>
      <c r="L63" s="231">
        <v>0.97</v>
      </c>
      <c r="M63" s="311">
        <f t="shared" si="42"/>
        <v>738.84999999999945</v>
      </c>
      <c r="N63" s="246">
        <v>82.520000000000053</v>
      </c>
      <c r="O63" s="245">
        <v>656.32999999999936</v>
      </c>
      <c r="P63" s="311">
        <f t="shared" si="43"/>
        <v>0</v>
      </c>
      <c r="Q63" s="231">
        <v>0</v>
      </c>
      <c r="R63" s="231">
        <v>0</v>
      </c>
      <c r="S63" s="311">
        <f t="shared" si="44"/>
        <v>13.37</v>
      </c>
      <c r="T63" s="231">
        <v>9.94</v>
      </c>
      <c r="U63" s="231">
        <v>3.43</v>
      </c>
      <c r="V63" s="311">
        <f t="shared" si="45"/>
        <v>725.47999999999945</v>
      </c>
      <c r="W63" s="231">
        <v>72.580000000000055</v>
      </c>
      <c r="X63" s="231">
        <v>652.89999999999941</v>
      </c>
      <c r="Y63" s="311">
        <f t="shared" si="46"/>
        <v>238.64000000000019</v>
      </c>
      <c r="Z63" s="231">
        <v>176.95000000000016</v>
      </c>
      <c r="AA63" s="231">
        <v>61.690000000000026</v>
      </c>
      <c r="AB63" s="230">
        <v>0</v>
      </c>
      <c r="AC63" s="83"/>
    </row>
    <row r="64" spans="1:29" ht="16.5" customHeight="1" x14ac:dyDescent="0.15">
      <c r="A64" s="143"/>
      <c r="B64" s="71" t="s">
        <v>14</v>
      </c>
      <c r="C64" s="231">
        <f t="shared" ref="C64" si="51">D64+M64+Y64+AB64</f>
        <v>583.82199999999693</v>
      </c>
      <c r="D64" s="311">
        <f t="shared" si="39"/>
        <v>479.39599999999643</v>
      </c>
      <c r="E64" s="231">
        <v>477.08499999999646</v>
      </c>
      <c r="F64" s="231">
        <v>2.3109999999999991</v>
      </c>
      <c r="G64" s="311">
        <f t="shared" si="40"/>
        <v>477.84499999999645</v>
      </c>
      <c r="H64" s="231">
        <v>475.62599999999645</v>
      </c>
      <c r="I64" s="231">
        <v>2.218999999999999</v>
      </c>
      <c r="J64" s="311">
        <f t="shared" si="41"/>
        <v>1.5509999999999997</v>
      </c>
      <c r="K64" s="231">
        <v>1.4589999999999996</v>
      </c>
      <c r="L64" s="231">
        <v>9.2000000000000012E-2</v>
      </c>
      <c r="M64" s="311">
        <f t="shared" si="42"/>
        <v>104.42600000000049</v>
      </c>
      <c r="N64" s="246">
        <v>19.395999999999987</v>
      </c>
      <c r="O64" s="245">
        <v>85.030000000000499</v>
      </c>
      <c r="P64" s="311">
        <f t="shared" si="43"/>
        <v>0</v>
      </c>
      <c r="Q64" s="231">
        <v>0</v>
      </c>
      <c r="R64" s="231">
        <v>0</v>
      </c>
      <c r="S64" s="311">
        <f t="shared" si="44"/>
        <v>2.09</v>
      </c>
      <c r="T64" s="231">
        <v>1.7369999999999997</v>
      </c>
      <c r="U64" s="231">
        <v>0.35299999999999998</v>
      </c>
      <c r="V64" s="311">
        <f t="shared" si="45"/>
        <v>102.3360000000005</v>
      </c>
      <c r="W64" s="231">
        <v>17.658999999999988</v>
      </c>
      <c r="X64" s="231">
        <v>84.677000000000504</v>
      </c>
      <c r="Y64" s="311">
        <f t="shared" si="46"/>
        <v>0</v>
      </c>
      <c r="Z64" s="231">
        <v>0</v>
      </c>
      <c r="AA64" s="231">
        <v>0</v>
      </c>
      <c r="AB64" s="230">
        <v>0</v>
      </c>
      <c r="AC64" s="83"/>
    </row>
    <row r="65" spans="1:29" ht="16.5" customHeight="1" x14ac:dyDescent="0.15">
      <c r="A65" s="142" t="s">
        <v>167</v>
      </c>
      <c r="B65" s="71" t="s">
        <v>13</v>
      </c>
      <c r="C65" s="231">
        <f>D65+M65+Y65+AB65</f>
        <v>3030.5699999999838</v>
      </c>
      <c r="D65" s="311">
        <f t="shared" si="39"/>
        <v>1623.1499999999921</v>
      </c>
      <c r="E65" s="231">
        <v>1597.1499999999921</v>
      </c>
      <c r="F65" s="231">
        <v>26.000000000000007</v>
      </c>
      <c r="G65" s="311">
        <f t="shared" si="40"/>
        <v>1568.779999999992</v>
      </c>
      <c r="H65" s="231">
        <v>1545.4699999999921</v>
      </c>
      <c r="I65" s="231">
        <v>23.310000000000006</v>
      </c>
      <c r="J65" s="311">
        <f t="shared" si="41"/>
        <v>54.370000000000005</v>
      </c>
      <c r="K65" s="231">
        <v>51.680000000000007</v>
      </c>
      <c r="L65" s="231">
        <v>2.6900000000000004</v>
      </c>
      <c r="M65" s="311">
        <f t="shared" si="42"/>
        <v>1370.6999999999921</v>
      </c>
      <c r="N65" s="246">
        <v>225.14000000000027</v>
      </c>
      <c r="O65" s="245">
        <v>1145.5599999999918</v>
      </c>
      <c r="P65" s="311">
        <f t="shared" si="43"/>
        <v>0</v>
      </c>
      <c r="Q65" s="231">
        <v>0</v>
      </c>
      <c r="R65" s="231">
        <v>0</v>
      </c>
      <c r="S65" s="311">
        <f t="shared" si="44"/>
        <v>7.8100000000000005</v>
      </c>
      <c r="T65" s="231">
        <v>6.73</v>
      </c>
      <c r="U65" s="231">
        <v>1.08</v>
      </c>
      <c r="V65" s="311">
        <f t="shared" si="45"/>
        <v>1362.8899999999921</v>
      </c>
      <c r="W65" s="231">
        <v>218.41000000000028</v>
      </c>
      <c r="X65" s="231">
        <v>1144.4799999999918</v>
      </c>
      <c r="Y65" s="311">
        <f t="shared" si="46"/>
        <v>36.72</v>
      </c>
      <c r="Z65" s="231">
        <v>2.15</v>
      </c>
      <c r="AA65" s="231">
        <v>34.57</v>
      </c>
      <c r="AB65" s="230">
        <v>0</v>
      </c>
      <c r="AC65" s="83"/>
    </row>
    <row r="66" spans="1:29" ht="16.5" customHeight="1" x14ac:dyDescent="0.15">
      <c r="A66" s="143"/>
      <c r="B66" s="71" t="s">
        <v>14</v>
      </c>
      <c r="C66" s="231">
        <f t="shared" ref="C66" si="52">D66+M66+Y66+AB66</f>
        <v>604.61299999999812</v>
      </c>
      <c r="D66" s="311">
        <f t="shared" si="39"/>
        <v>395.57999999999873</v>
      </c>
      <c r="E66" s="231">
        <v>392.79799999999875</v>
      </c>
      <c r="F66" s="231">
        <v>2.7819999999999996</v>
      </c>
      <c r="G66" s="311">
        <f t="shared" si="40"/>
        <v>389.24299999999874</v>
      </c>
      <c r="H66" s="231">
        <v>386.70199999999875</v>
      </c>
      <c r="I66" s="231">
        <v>2.5409999999999995</v>
      </c>
      <c r="J66" s="311">
        <f t="shared" si="41"/>
        <v>6.3369999999999962</v>
      </c>
      <c r="K66" s="231">
        <v>6.0959999999999965</v>
      </c>
      <c r="L66" s="231">
        <v>0.24100000000000005</v>
      </c>
      <c r="M66" s="311">
        <f t="shared" si="42"/>
        <v>209.03299999999939</v>
      </c>
      <c r="N66" s="246">
        <v>52.834999999999887</v>
      </c>
      <c r="O66" s="245">
        <v>156.1979999999995</v>
      </c>
      <c r="P66" s="311">
        <f t="shared" si="43"/>
        <v>0</v>
      </c>
      <c r="Q66" s="231">
        <v>0</v>
      </c>
      <c r="R66" s="231">
        <v>0</v>
      </c>
      <c r="S66" s="311">
        <f t="shared" si="44"/>
        <v>1.2850000000000001</v>
      </c>
      <c r="T66" s="231">
        <v>1.181</v>
      </c>
      <c r="U66" s="231">
        <v>0.10400000000000001</v>
      </c>
      <c r="V66" s="311">
        <f t="shared" si="45"/>
        <v>207.74799999999937</v>
      </c>
      <c r="W66" s="231">
        <v>51.65399999999989</v>
      </c>
      <c r="X66" s="231">
        <v>156.09399999999948</v>
      </c>
      <c r="Y66" s="311">
        <f t="shared" si="46"/>
        <v>0</v>
      </c>
      <c r="Z66" s="231">
        <v>0</v>
      </c>
      <c r="AA66" s="231">
        <v>0</v>
      </c>
      <c r="AB66" s="230">
        <v>0</v>
      </c>
      <c r="AC66" s="83"/>
    </row>
    <row r="67" spans="1:29" ht="16.5" customHeight="1" x14ac:dyDescent="0.15">
      <c r="A67" s="142" t="s">
        <v>222</v>
      </c>
      <c r="B67" s="71" t="s">
        <v>13</v>
      </c>
      <c r="C67" s="231">
        <f>D67+M67+Y67+AB67</f>
        <v>7693.1700000000583</v>
      </c>
      <c r="D67" s="311">
        <f t="shared" si="39"/>
        <v>5065.2100000000828</v>
      </c>
      <c r="E67" s="231">
        <v>5043.7100000000828</v>
      </c>
      <c r="F67" s="231">
        <v>21.499999999999993</v>
      </c>
      <c r="G67" s="311">
        <f t="shared" si="40"/>
        <v>5050.1500000000833</v>
      </c>
      <c r="H67" s="231">
        <v>5030.6400000000831</v>
      </c>
      <c r="I67" s="231">
        <v>19.509999999999991</v>
      </c>
      <c r="J67" s="311">
        <f t="shared" si="41"/>
        <v>15.059999999999997</v>
      </c>
      <c r="K67" s="231">
        <v>13.069999999999997</v>
      </c>
      <c r="L67" s="231">
        <v>1.9900000000000002</v>
      </c>
      <c r="M67" s="311">
        <f t="shared" si="42"/>
        <v>2400.2499999999754</v>
      </c>
      <c r="N67" s="246">
        <v>553.85999999999888</v>
      </c>
      <c r="O67" s="245">
        <v>1846.3899999999765</v>
      </c>
      <c r="P67" s="311">
        <f t="shared" si="43"/>
        <v>0</v>
      </c>
      <c r="Q67" s="231">
        <v>0</v>
      </c>
      <c r="R67" s="231">
        <v>0</v>
      </c>
      <c r="S67" s="311">
        <f t="shared" si="44"/>
        <v>19.41</v>
      </c>
      <c r="T67" s="231">
        <v>10.93</v>
      </c>
      <c r="U67" s="231">
        <v>8.48</v>
      </c>
      <c r="V67" s="311">
        <f t="shared" si="45"/>
        <v>2380.8399999999756</v>
      </c>
      <c r="W67" s="231">
        <v>542.92999999999893</v>
      </c>
      <c r="X67" s="231">
        <v>1837.9099999999764</v>
      </c>
      <c r="Y67" s="311">
        <f t="shared" si="46"/>
        <v>227.71000000000012</v>
      </c>
      <c r="Z67" s="231">
        <v>82.70999999999998</v>
      </c>
      <c r="AA67" s="231">
        <v>145.00000000000014</v>
      </c>
      <c r="AB67" s="230">
        <v>0</v>
      </c>
      <c r="AC67" s="83"/>
    </row>
    <row r="68" spans="1:29" ht="16.5" customHeight="1" x14ac:dyDescent="0.15">
      <c r="A68" s="143"/>
      <c r="B68" s="71" t="s">
        <v>14</v>
      </c>
      <c r="C68" s="231">
        <f t="shared" ref="C68" si="53">D68+M68+Y68+AB68</f>
        <v>1957.9700000000068</v>
      </c>
      <c r="D68" s="311">
        <f t="shared" si="39"/>
        <v>1580.3530000000096</v>
      </c>
      <c r="E68" s="231">
        <v>1576.9520000000095</v>
      </c>
      <c r="F68" s="231">
        <v>3.4009999999999994</v>
      </c>
      <c r="G68" s="311">
        <f t="shared" si="40"/>
        <v>1577.5530000000094</v>
      </c>
      <c r="H68" s="231">
        <v>1574.3370000000095</v>
      </c>
      <c r="I68" s="231">
        <v>3.2159999999999993</v>
      </c>
      <c r="J68" s="311">
        <f t="shared" si="41"/>
        <v>2.8000000000000003</v>
      </c>
      <c r="K68" s="231">
        <v>2.6150000000000002</v>
      </c>
      <c r="L68" s="231">
        <v>0.185</v>
      </c>
      <c r="M68" s="311">
        <f t="shared" si="42"/>
        <v>377.61699999999729</v>
      </c>
      <c r="N68" s="246">
        <v>133.66200000000015</v>
      </c>
      <c r="O68" s="245">
        <v>243.95499999999714</v>
      </c>
      <c r="P68" s="311">
        <f t="shared" si="43"/>
        <v>0</v>
      </c>
      <c r="Q68" s="231">
        <v>0</v>
      </c>
      <c r="R68" s="231">
        <v>0</v>
      </c>
      <c r="S68" s="311">
        <f t="shared" si="44"/>
        <v>2.6379999999999999</v>
      </c>
      <c r="T68" s="231">
        <v>1.913</v>
      </c>
      <c r="U68" s="231">
        <v>0.72500000000000009</v>
      </c>
      <c r="V68" s="311">
        <f t="shared" si="45"/>
        <v>374.97899999999731</v>
      </c>
      <c r="W68" s="231">
        <v>131.74900000000014</v>
      </c>
      <c r="X68" s="231">
        <v>243.22999999999715</v>
      </c>
      <c r="Y68" s="311">
        <f t="shared" si="46"/>
        <v>0</v>
      </c>
      <c r="Z68" s="231">
        <v>0</v>
      </c>
      <c r="AA68" s="231">
        <v>0</v>
      </c>
      <c r="AB68" s="230">
        <v>0</v>
      </c>
      <c r="AC68" s="83"/>
    </row>
    <row r="69" spans="1:29" ht="16.5" customHeight="1" x14ac:dyDescent="0.15">
      <c r="A69" s="142" t="s">
        <v>476</v>
      </c>
      <c r="B69" s="71" t="s">
        <v>13</v>
      </c>
      <c r="C69" s="231">
        <f>D69+M69+Y69+AB69</f>
        <v>4222.2699999999886</v>
      </c>
      <c r="D69" s="311">
        <f t="shared" si="39"/>
        <v>1361.6599999999914</v>
      </c>
      <c r="E69" s="231">
        <v>1358.8999999999915</v>
      </c>
      <c r="F69" s="231">
        <v>2.7600000000000002</v>
      </c>
      <c r="G69" s="311">
        <f t="shared" si="40"/>
        <v>1360.2399999999914</v>
      </c>
      <c r="H69" s="231">
        <v>1357.4799999999914</v>
      </c>
      <c r="I69" s="231">
        <v>2.7600000000000002</v>
      </c>
      <c r="J69" s="311">
        <f t="shared" si="41"/>
        <v>1.4200000000000004</v>
      </c>
      <c r="K69" s="231">
        <v>1.4200000000000004</v>
      </c>
      <c r="L69" s="231">
        <v>0</v>
      </c>
      <c r="M69" s="311">
        <f t="shared" si="42"/>
        <v>2772.569999999997</v>
      </c>
      <c r="N69" s="246">
        <v>598.23999999999955</v>
      </c>
      <c r="O69" s="245">
        <v>2174.3299999999972</v>
      </c>
      <c r="P69" s="311">
        <f t="shared" si="43"/>
        <v>0</v>
      </c>
      <c r="Q69" s="231">
        <v>0</v>
      </c>
      <c r="R69" s="231">
        <v>0</v>
      </c>
      <c r="S69" s="311">
        <f t="shared" si="44"/>
        <v>27.059999999999995</v>
      </c>
      <c r="T69" s="231">
        <v>21.139999999999997</v>
      </c>
      <c r="U69" s="231">
        <v>5.92</v>
      </c>
      <c r="V69" s="311">
        <f t="shared" si="45"/>
        <v>2745.5099999999966</v>
      </c>
      <c r="W69" s="231">
        <v>577.09999999999957</v>
      </c>
      <c r="X69" s="231">
        <v>2168.4099999999971</v>
      </c>
      <c r="Y69" s="311">
        <f t="shared" si="46"/>
        <v>88.039999999999992</v>
      </c>
      <c r="Z69" s="231">
        <v>62.089999999999989</v>
      </c>
      <c r="AA69" s="231">
        <f>33.99-8.04</f>
        <v>25.950000000000003</v>
      </c>
      <c r="AB69" s="230">
        <v>0</v>
      </c>
      <c r="AC69" s="83"/>
    </row>
    <row r="70" spans="1:29" ht="16.5" customHeight="1" x14ac:dyDescent="0.15">
      <c r="A70" s="143"/>
      <c r="B70" s="71" t="s">
        <v>14</v>
      </c>
      <c r="C70" s="231">
        <f t="shared" ref="C70:C72" si="54">D70+M70+Y70+AB70</f>
        <v>809.78499999999826</v>
      </c>
      <c r="D70" s="311">
        <f t="shared" si="39"/>
        <v>369.1129999999996</v>
      </c>
      <c r="E70" s="231">
        <v>368.79299999999961</v>
      </c>
      <c r="F70" s="231">
        <v>0.31999999999999995</v>
      </c>
      <c r="G70" s="311">
        <f t="shared" si="40"/>
        <v>368.93699999999961</v>
      </c>
      <c r="H70" s="231">
        <v>368.61699999999962</v>
      </c>
      <c r="I70" s="231">
        <v>0.31999999999999995</v>
      </c>
      <c r="J70" s="311">
        <f t="shared" si="41"/>
        <v>0.17599999999999999</v>
      </c>
      <c r="K70" s="231">
        <v>0.17599999999999999</v>
      </c>
      <c r="L70" s="231">
        <v>0</v>
      </c>
      <c r="M70" s="311">
        <f t="shared" si="42"/>
        <v>440.6719999999986</v>
      </c>
      <c r="N70" s="246">
        <v>142.48600000000022</v>
      </c>
      <c r="O70" s="245">
        <v>298.18599999999839</v>
      </c>
      <c r="P70" s="311">
        <f t="shared" si="43"/>
        <v>0</v>
      </c>
      <c r="Q70" s="231">
        <v>0</v>
      </c>
      <c r="R70" s="231">
        <v>0</v>
      </c>
      <c r="S70" s="311">
        <f t="shared" si="44"/>
        <v>4.0069999999999997</v>
      </c>
      <c r="T70" s="231">
        <v>3.399</v>
      </c>
      <c r="U70" s="231">
        <v>0.60799999999999998</v>
      </c>
      <c r="V70" s="311">
        <f t="shared" si="45"/>
        <v>436.6649999999986</v>
      </c>
      <c r="W70" s="231">
        <v>139.08700000000022</v>
      </c>
      <c r="X70" s="231">
        <v>297.57799999999838</v>
      </c>
      <c r="Y70" s="311">
        <f t="shared" si="46"/>
        <v>0</v>
      </c>
      <c r="Z70" s="231">
        <v>0</v>
      </c>
      <c r="AA70" s="231">
        <v>0</v>
      </c>
      <c r="AB70" s="230">
        <v>0</v>
      </c>
      <c r="AC70" s="83"/>
    </row>
    <row r="71" spans="1:29" ht="16.5" customHeight="1" x14ac:dyDescent="0.15">
      <c r="A71" s="142" t="s">
        <v>429</v>
      </c>
      <c r="B71" s="71" t="s">
        <v>13</v>
      </c>
      <c r="C71" s="231">
        <f t="shared" si="54"/>
        <v>1273.2999999999988</v>
      </c>
      <c r="D71" s="311">
        <f t="shared" si="39"/>
        <v>741.38999999999828</v>
      </c>
      <c r="E71" s="231">
        <v>725.14999999999827</v>
      </c>
      <c r="F71" s="231">
        <v>16.239999999999998</v>
      </c>
      <c r="G71" s="311">
        <f t="shared" si="40"/>
        <v>736.74999999999829</v>
      </c>
      <c r="H71" s="231">
        <v>721.16999999999825</v>
      </c>
      <c r="I71" s="231">
        <v>15.58</v>
      </c>
      <c r="J71" s="311">
        <f t="shared" si="41"/>
        <v>4.6399999999999988</v>
      </c>
      <c r="K71" s="231">
        <v>3.9799999999999986</v>
      </c>
      <c r="L71" s="231">
        <v>0.66</v>
      </c>
      <c r="M71" s="311">
        <f t="shared" si="42"/>
        <v>404.09000000000037</v>
      </c>
      <c r="N71" s="246">
        <v>162.31999999999988</v>
      </c>
      <c r="O71" s="245">
        <v>241.77000000000049</v>
      </c>
      <c r="P71" s="311">
        <f t="shared" si="43"/>
        <v>0</v>
      </c>
      <c r="Q71" s="231">
        <v>0</v>
      </c>
      <c r="R71" s="231">
        <v>0</v>
      </c>
      <c r="S71" s="311">
        <f t="shared" si="44"/>
        <v>14.150000000000002</v>
      </c>
      <c r="T71" s="231">
        <v>14.150000000000002</v>
      </c>
      <c r="U71" s="231">
        <v>0</v>
      </c>
      <c r="V71" s="311">
        <f t="shared" si="45"/>
        <v>389.9400000000004</v>
      </c>
      <c r="W71" s="231">
        <v>148.16999999999987</v>
      </c>
      <c r="X71" s="231">
        <v>241.77000000000049</v>
      </c>
      <c r="Y71" s="311">
        <f t="shared" si="46"/>
        <v>127.82000000000005</v>
      </c>
      <c r="Z71" s="231">
        <v>122.92000000000004</v>
      </c>
      <c r="AA71" s="231">
        <v>4.8999999999999986</v>
      </c>
      <c r="AB71" s="230">
        <v>0</v>
      </c>
      <c r="AC71" s="83"/>
    </row>
    <row r="72" spans="1:29" ht="16.5" customHeight="1" thickBot="1" x14ac:dyDescent="0.2">
      <c r="A72" s="323"/>
      <c r="B72" s="145" t="s">
        <v>14</v>
      </c>
      <c r="C72" s="229">
        <f t="shared" si="54"/>
        <v>312.98500000000013</v>
      </c>
      <c r="D72" s="310">
        <f t="shared" si="39"/>
        <v>241.3</v>
      </c>
      <c r="E72" s="229">
        <v>237.64600000000002</v>
      </c>
      <c r="F72" s="229">
        <v>3.6539999999999999</v>
      </c>
      <c r="G72" s="310">
        <f t="shared" si="40"/>
        <v>240.50500000000002</v>
      </c>
      <c r="H72" s="229">
        <v>236.90200000000002</v>
      </c>
      <c r="I72" s="229">
        <v>3.6029999999999998</v>
      </c>
      <c r="J72" s="310">
        <f t="shared" si="41"/>
        <v>0.79500000000000037</v>
      </c>
      <c r="K72" s="229">
        <v>0.74400000000000033</v>
      </c>
      <c r="L72" s="229">
        <v>5.1000000000000004E-2</v>
      </c>
      <c r="M72" s="310">
        <f t="shared" si="42"/>
        <v>71.685000000000102</v>
      </c>
      <c r="N72" s="244">
        <v>40.123000000000019</v>
      </c>
      <c r="O72" s="243">
        <v>31.562000000000086</v>
      </c>
      <c r="P72" s="310">
        <f t="shared" si="43"/>
        <v>0</v>
      </c>
      <c r="Q72" s="229">
        <v>0</v>
      </c>
      <c r="R72" s="229">
        <v>0</v>
      </c>
      <c r="S72" s="310">
        <f t="shared" si="44"/>
        <v>2.5560000000000009</v>
      </c>
      <c r="T72" s="229">
        <v>2.5560000000000009</v>
      </c>
      <c r="U72" s="229">
        <v>0</v>
      </c>
      <c r="V72" s="310">
        <f t="shared" si="45"/>
        <v>69.129000000000104</v>
      </c>
      <c r="W72" s="229">
        <v>37.567000000000021</v>
      </c>
      <c r="X72" s="229">
        <v>31.562000000000086</v>
      </c>
      <c r="Y72" s="310">
        <f t="shared" si="46"/>
        <v>0</v>
      </c>
      <c r="Z72" s="229">
        <v>0</v>
      </c>
      <c r="AA72" s="229">
        <v>0</v>
      </c>
      <c r="AB72" s="228">
        <v>0</v>
      </c>
      <c r="AC72" s="83"/>
    </row>
    <row r="73" spans="1:29" ht="16.5" customHeight="1" x14ac:dyDescent="0.15">
      <c r="A73" s="43"/>
      <c r="B73" s="44"/>
      <c r="C73" s="81"/>
      <c r="D73" s="81"/>
      <c r="E73" s="81"/>
      <c r="F73" s="81"/>
      <c r="G73" s="81"/>
      <c r="H73" s="81"/>
      <c r="I73" s="81"/>
      <c r="J73" s="81"/>
      <c r="K73" s="81"/>
      <c r="L73" s="81"/>
      <c r="M73" s="81"/>
      <c r="N73" s="81"/>
      <c r="O73" s="81"/>
      <c r="P73" s="81"/>
      <c r="Q73" s="81"/>
      <c r="R73" s="81"/>
      <c r="S73" s="81"/>
      <c r="T73" s="81"/>
      <c r="U73" s="81"/>
      <c r="V73" s="81"/>
      <c r="W73" s="81"/>
      <c r="X73" s="81"/>
      <c r="Y73" s="81"/>
      <c r="Z73" s="81"/>
      <c r="AA73" s="81"/>
      <c r="AB73" s="81"/>
      <c r="AC73" s="83"/>
    </row>
    <row r="76" spans="1:29" ht="17.25" x14ac:dyDescent="0.15">
      <c r="A76" s="33" t="s">
        <v>402</v>
      </c>
    </row>
    <row r="77" spans="1:29" ht="15" thickBot="1" x14ac:dyDescent="0.2">
      <c r="A77" s="387" t="s">
        <v>28</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387"/>
      <c r="AA77" s="387"/>
      <c r="AB77" s="387"/>
    </row>
    <row r="78" spans="1:29" ht="16.5" customHeight="1" x14ac:dyDescent="0.15">
      <c r="A78" s="98"/>
      <c r="B78" s="99"/>
      <c r="C78" s="136"/>
      <c r="D78" s="137" t="s">
        <v>0</v>
      </c>
      <c r="E78" s="138"/>
      <c r="F78" s="138"/>
      <c r="G78" s="138"/>
      <c r="H78" s="138"/>
      <c r="I78" s="138"/>
      <c r="J78" s="138"/>
      <c r="K78" s="138"/>
      <c r="L78" s="138"/>
      <c r="M78" s="138"/>
      <c r="N78" s="138"/>
      <c r="O78" s="138"/>
      <c r="P78" s="138"/>
      <c r="Q78" s="138"/>
      <c r="R78" s="138"/>
      <c r="S78" s="138"/>
      <c r="T78" s="138"/>
      <c r="U78" s="138"/>
      <c r="V78" s="138"/>
      <c r="W78" s="138"/>
      <c r="X78" s="138"/>
      <c r="Y78" s="137" t="s">
        <v>324</v>
      </c>
      <c r="Z78" s="138"/>
      <c r="AA78" s="138"/>
      <c r="AB78" s="139"/>
      <c r="AC78" s="25"/>
    </row>
    <row r="79" spans="1:29" ht="16.5" customHeight="1" x14ac:dyDescent="0.15">
      <c r="A79" s="100" t="s">
        <v>192</v>
      </c>
      <c r="B79" s="82"/>
      <c r="C79" s="75" t="s">
        <v>323</v>
      </c>
      <c r="D79" s="77" t="s">
        <v>3</v>
      </c>
      <c r="E79" s="76"/>
      <c r="F79" s="76"/>
      <c r="G79" s="76"/>
      <c r="H79" s="76"/>
      <c r="I79" s="76"/>
      <c r="J79" s="76"/>
      <c r="K79" s="76"/>
      <c r="L79" s="76"/>
      <c r="M79" s="77" t="s">
        <v>4</v>
      </c>
      <c r="N79" s="76"/>
      <c r="O79" s="76"/>
      <c r="P79" s="76"/>
      <c r="Q79" s="76"/>
      <c r="R79" s="76"/>
      <c r="S79" s="76"/>
      <c r="T79" s="76"/>
      <c r="U79" s="76"/>
      <c r="V79" s="76"/>
      <c r="W79" s="76"/>
      <c r="X79" s="76"/>
      <c r="Y79" s="71"/>
      <c r="Z79" s="71"/>
      <c r="AA79" s="71"/>
      <c r="AB79" s="140" t="s">
        <v>193</v>
      </c>
      <c r="AC79" s="25"/>
    </row>
    <row r="80" spans="1:29" ht="16.5" customHeight="1" x14ac:dyDescent="0.15">
      <c r="A80" s="100"/>
      <c r="B80" s="82"/>
      <c r="C80" s="75"/>
      <c r="D80" s="77" t="s">
        <v>5</v>
      </c>
      <c r="E80" s="76"/>
      <c r="F80" s="76"/>
      <c r="G80" s="77" t="s">
        <v>6</v>
      </c>
      <c r="H80" s="76"/>
      <c r="I80" s="76"/>
      <c r="J80" s="77" t="s">
        <v>7</v>
      </c>
      <c r="K80" s="76"/>
      <c r="L80" s="76"/>
      <c r="M80" s="77" t="s">
        <v>8</v>
      </c>
      <c r="N80" s="76"/>
      <c r="O80" s="76"/>
      <c r="P80" s="77" t="s">
        <v>6</v>
      </c>
      <c r="Q80" s="76"/>
      <c r="R80" s="76"/>
      <c r="S80" s="77" t="s">
        <v>7</v>
      </c>
      <c r="T80" s="76"/>
      <c r="U80" s="76"/>
      <c r="V80" s="77" t="s">
        <v>9</v>
      </c>
      <c r="W80" s="76"/>
      <c r="X80" s="76"/>
      <c r="Y80" s="75" t="s">
        <v>2</v>
      </c>
      <c r="Z80" s="75" t="s">
        <v>206</v>
      </c>
      <c r="AA80" s="75" t="s">
        <v>207</v>
      </c>
      <c r="AB80" s="140"/>
      <c r="AC80" s="25"/>
    </row>
    <row r="81" spans="1:29" ht="16.5" customHeight="1" x14ac:dyDescent="0.15">
      <c r="A81" s="34"/>
      <c r="B81" s="83"/>
      <c r="C81" s="78"/>
      <c r="D81" s="71" t="s">
        <v>2</v>
      </c>
      <c r="E81" s="71" t="s">
        <v>10</v>
      </c>
      <c r="F81" s="71" t="s">
        <v>11</v>
      </c>
      <c r="G81" s="71" t="s">
        <v>2</v>
      </c>
      <c r="H81" s="71" t="s">
        <v>10</v>
      </c>
      <c r="I81" s="71" t="s">
        <v>11</v>
      </c>
      <c r="J81" s="71" t="s">
        <v>2</v>
      </c>
      <c r="K81" s="71" t="s">
        <v>10</v>
      </c>
      <c r="L81" s="71" t="s">
        <v>11</v>
      </c>
      <c r="M81" s="71" t="s">
        <v>2</v>
      </c>
      <c r="N81" s="79" t="s">
        <v>10</v>
      </c>
      <c r="O81" s="80" t="s">
        <v>11</v>
      </c>
      <c r="P81" s="71" t="s">
        <v>2</v>
      </c>
      <c r="Q81" s="71" t="s">
        <v>10</v>
      </c>
      <c r="R81" s="71" t="s">
        <v>11</v>
      </c>
      <c r="S81" s="71" t="s">
        <v>2</v>
      </c>
      <c r="T81" s="71" t="s">
        <v>10</v>
      </c>
      <c r="U81" s="71" t="s">
        <v>11</v>
      </c>
      <c r="V81" s="71" t="s">
        <v>2</v>
      </c>
      <c r="W81" s="71" t="s">
        <v>10</v>
      </c>
      <c r="X81" s="71" t="s">
        <v>11</v>
      </c>
      <c r="Y81" s="78"/>
      <c r="Z81" s="78"/>
      <c r="AA81" s="78"/>
      <c r="AB81" s="141"/>
      <c r="AC81" s="25"/>
    </row>
    <row r="82" spans="1:29" ht="16.5" customHeight="1" x14ac:dyDescent="0.15">
      <c r="A82" s="142" t="s">
        <v>15</v>
      </c>
      <c r="B82" s="71" t="s">
        <v>13</v>
      </c>
      <c r="C82" s="231">
        <f>D82+M82+Y82+AB82</f>
        <v>31684.19000000021</v>
      </c>
      <c r="D82" s="231">
        <v>16642.970000000165</v>
      </c>
      <c r="E82" s="231">
        <v>16494.310000000165</v>
      </c>
      <c r="F82" s="231">
        <v>148.66000000000005</v>
      </c>
      <c r="G82" s="231">
        <v>16174.930000000166</v>
      </c>
      <c r="H82" s="231">
        <v>16090.090000000166</v>
      </c>
      <c r="I82" s="231">
        <v>84.840000000000032</v>
      </c>
      <c r="J82" s="231">
        <v>468.04000000000013</v>
      </c>
      <c r="K82" s="231">
        <v>404.22000000000008</v>
      </c>
      <c r="L82" s="231">
        <v>63.820000000000029</v>
      </c>
      <c r="M82" s="231">
        <v>14328.810000000043</v>
      </c>
      <c r="N82" s="246">
        <v>2295.2399999999975</v>
      </c>
      <c r="O82" s="245">
        <v>12033.570000000045</v>
      </c>
      <c r="P82" s="231">
        <v>0</v>
      </c>
      <c r="Q82" s="231">
        <v>0</v>
      </c>
      <c r="R82" s="231">
        <v>0</v>
      </c>
      <c r="S82" s="231">
        <v>612.06000000000006</v>
      </c>
      <c r="T82" s="231">
        <v>175.95000000000002</v>
      </c>
      <c r="U82" s="231">
        <v>436.11</v>
      </c>
      <c r="V82" s="231">
        <v>13716.750000000042</v>
      </c>
      <c r="W82" s="231">
        <v>2119.2899999999977</v>
      </c>
      <c r="X82" s="231">
        <v>11597.460000000045</v>
      </c>
      <c r="Y82" s="231">
        <v>712.11999999999989</v>
      </c>
      <c r="Z82" s="231">
        <v>313.75000000000006</v>
      </c>
      <c r="AA82" s="231">
        <v>398.36999999999989</v>
      </c>
      <c r="AB82" s="230">
        <v>0.28999999999999998</v>
      </c>
      <c r="AC82" s="83"/>
    </row>
    <row r="83" spans="1:29" ht="16.5" customHeight="1" x14ac:dyDescent="0.15">
      <c r="A83" s="143"/>
      <c r="B83" s="71" t="s">
        <v>14</v>
      </c>
      <c r="C83" s="231">
        <f t="shared" ref="C83" si="55">D83+M83+Y83+AB83</f>
        <v>7214.0799999999572</v>
      </c>
      <c r="D83" s="231">
        <v>5117.8389999999754</v>
      </c>
      <c r="E83" s="231">
        <v>5102.1579999999758</v>
      </c>
      <c r="F83" s="231">
        <v>15.68099999999999</v>
      </c>
      <c r="G83" s="231">
        <v>5056.8349999999764</v>
      </c>
      <c r="H83" s="231">
        <v>5047.417999999976</v>
      </c>
      <c r="I83" s="231">
        <v>9.4169999999999945</v>
      </c>
      <c r="J83" s="231">
        <v>61.004000000000005</v>
      </c>
      <c r="K83" s="231">
        <v>54.740000000000009</v>
      </c>
      <c r="L83" s="231">
        <v>6.2639999999999967</v>
      </c>
      <c r="M83" s="231">
        <v>2096.2409999999818</v>
      </c>
      <c r="N83" s="246">
        <v>537.34900000000061</v>
      </c>
      <c r="O83" s="245">
        <v>1558.891999999981</v>
      </c>
      <c r="P83" s="231">
        <v>0</v>
      </c>
      <c r="Q83" s="231">
        <v>0</v>
      </c>
      <c r="R83" s="231">
        <v>0</v>
      </c>
      <c r="S83" s="231">
        <v>73.340999999999951</v>
      </c>
      <c r="T83" s="231">
        <v>29.625</v>
      </c>
      <c r="U83" s="231">
        <v>43.715999999999951</v>
      </c>
      <c r="V83" s="231">
        <v>2022.8999999999817</v>
      </c>
      <c r="W83" s="231">
        <v>507.72400000000067</v>
      </c>
      <c r="X83" s="231">
        <v>1515.1759999999811</v>
      </c>
      <c r="Y83" s="231">
        <v>0</v>
      </c>
      <c r="Z83" s="231">
        <v>0</v>
      </c>
      <c r="AA83" s="231">
        <v>0</v>
      </c>
      <c r="AB83" s="230">
        <v>0</v>
      </c>
      <c r="AC83" s="83"/>
    </row>
    <row r="84" spans="1:29" ht="16.5" customHeight="1" x14ac:dyDescent="0.15">
      <c r="A84" s="142" t="s">
        <v>172</v>
      </c>
      <c r="B84" s="71" t="s">
        <v>13</v>
      </c>
      <c r="C84" s="231">
        <f>D84+M84+Y84+AB84</f>
        <v>15003.180000000106</v>
      </c>
      <c r="D84" s="231">
        <v>8389.4000000000888</v>
      </c>
      <c r="E84" s="231">
        <v>8317.0600000000886</v>
      </c>
      <c r="F84" s="231">
        <v>72.340000000000032</v>
      </c>
      <c r="G84" s="231">
        <v>8235.6900000000878</v>
      </c>
      <c r="H84" s="231">
        <v>8177.6200000000881</v>
      </c>
      <c r="I84" s="231">
        <v>58.070000000000036</v>
      </c>
      <c r="J84" s="231">
        <v>153.70999999999992</v>
      </c>
      <c r="K84" s="231">
        <v>139.43999999999991</v>
      </c>
      <c r="L84" s="231">
        <v>14.269999999999996</v>
      </c>
      <c r="M84" s="231">
        <v>6350.5100000000166</v>
      </c>
      <c r="N84" s="246">
        <v>798.6000000000007</v>
      </c>
      <c r="O84" s="245">
        <v>5551.9100000000162</v>
      </c>
      <c r="P84" s="231">
        <v>0</v>
      </c>
      <c r="Q84" s="231">
        <v>0</v>
      </c>
      <c r="R84" s="231">
        <v>0</v>
      </c>
      <c r="S84" s="231">
        <v>301.42000000000013</v>
      </c>
      <c r="T84" s="231">
        <v>72.320000000000036</v>
      </c>
      <c r="U84" s="231">
        <v>229.10000000000011</v>
      </c>
      <c r="V84" s="231">
        <v>6049.0900000000165</v>
      </c>
      <c r="W84" s="231">
        <v>726.28000000000065</v>
      </c>
      <c r="X84" s="231">
        <v>5322.8100000000159</v>
      </c>
      <c r="Y84" s="231">
        <v>263.26999999999992</v>
      </c>
      <c r="Z84" s="231">
        <v>159.15999999999997</v>
      </c>
      <c r="AA84" s="231">
        <v>104.10999999999996</v>
      </c>
      <c r="AB84" s="230">
        <v>0</v>
      </c>
      <c r="AC84" s="83"/>
    </row>
    <row r="85" spans="1:29" ht="16.5" customHeight="1" x14ac:dyDescent="0.15">
      <c r="A85" s="143"/>
      <c r="B85" s="71" t="s">
        <v>14</v>
      </c>
      <c r="C85" s="231">
        <f t="shared" ref="C85" si="56">D85+M85+Y85+AB85</f>
        <v>3469.2579999999634</v>
      </c>
      <c r="D85" s="231">
        <v>2593.6739999999763</v>
      </c>
      <c r="E85" s="231">
        <v>2586.8749999999764</v>
      </c>
      <c r="F85" s="231">
        <v>6.798999999999995</v>
      </c>
      <c r="G85" s="231">
        <v>2570.0659999999766</v>
      </c>
      <c r="H85" s="231">
        <v>2564.5829999999764</v>
      </c>
      <c r="I85" s="231">
        <v>5.4829999999999961</v>
      </c>
      <c r="J85" s="231">
        <v>23.608000000000001</v>
      </c>
      <c r="K85" s="231">
        <v>22.292000000000002</v>
      </c>
      <c r="L85" s="231">
        <v>1.3159999999999992</v>
      </c>
      <c r="M85" s="231">
        <v>875.58399999998687</v>
      </c>
      <c r="N85" s="246">
        <v>189.28300000000027</v>
      </c>
      <c r="O85" s="245">
        <v>686.30099999998663</v>
      </c>
      <c r="P85" s="231">
        <v>0</v>
      </c>
      <c r="Q85" s="231">
        <v>0</v>
      </c>
      <c r="R85" s="231">
        <v>0</v>
      </c>
      <c r="S85" s="231">
        <v>34.927999999999962</v>
      </c>
      <c r="T85" s="231">
        <v>12.090000000000003</v>
      </c>
      <c r="U85" s="231">
        <v>22.837999999999958</v>
      </c>
      <c r="V85" s="231">
        <v>840.65599999998699</v>
      </c>
      <c r="W85" s="231">
        <v>177.19300000000027</v>
      </c>
      <c r="X85" s="231">
        <v>663.46299999998666</v>
      </c>
      <c r="Y85" s="231">
        <v>0</v>
      </c>
      <c r="Z85" s="231">
        <v>0</v>
      </c>
      <c r="AA85" s="231">
        <v>0</v>
      </c>
      <c r="AB85" s="230">
        <v>0</v>
      </c>
      <c r="AC85" s="83"/>
    </row>
    <row r="86" spans="1:29" ht="16.5" customHeight="1" x14ac:dyDescent="0.15">
      <c r="A86" s="142" t="s">
        <v>173</v>
      </c>
      <c r="B86" s="71" t="s">
        <v>13</v>
      </c>
      <c r="C86" s="231">
        <f>D86+M86+Y86+AB86</f>
        <v>592.51</v>
      </c>
      <c r="D86" s="231">
        <v>225.9</v>
      </c>
      <c r="E86" s="231">
        <v>222.37</v>
      </c>
      <c r="F86" s="231">
        <v>3.5300000000000002</v>
      </c>
      <c r="G86" s="231">
        <v>223.27</v>
      </c>
      <c r="H86" s="231">
        <v>219.74</v>
      </c>
      <c r="I86" s="231">
        <v>3.5300000000000002</v>
      </c>
      <c r="J86" s="231">
        <v>2.6300000000000003</v>
      </c>
      <c r="K86" s="231">
        <v>2.6300000000000003</v>
      </c>
      <c r="L86" s="231">
        <v>0</v>
      </c>
      <c r="M86" s="231">
        <v>360.53999999999996</v>
      </c>
      <c r="N86" s="246">
        <v>95.380000000000024</v>
      </c>
      <c r="O86" s="245">
        <v>265.15999999999997</v>
      </c>
      <c r="P86" s="231">
        <v>0</v>
      </c>
      <c r="Q86" s="231">
        <v>0</v>
      </c>
      <c r="R86" s="231">
        <v>0</v>
      </c>
      <c r="S86" s="231">
        <v>87.11999999999999</v>
      </c>
      <c r="T86" s="231">
        <v>30.22</v>
      </c>
      <c r="U86" s="231">
        <v>56.899999999999991</v>
      </c>
      <c r="V86" s="231">
        <v>273.41999999999996</v>
      </c>
      <c r="W86" s="231">
        <v>65.160000000000025</v>
      </c>
      <c r="X86" s="231">
        <v>208.25999999999996</v>
      </c>
      <c r="Y86" s="231">
        <v>6.07</v>
      </c>
      <c r="Z86" s="231">
        <v>0</v>
      </c>
      <c r="AA86" s="231">
        <v>6.07</v>
      </c>
      <c r="AB86" s="230">
        <v>0</v>
      </c>
      <c r="AC86" s="83"/>
    </row>
    <row r="87" spans="1:29" ht="16.5" customHeight="1" x14ac:dyDescent="0.15">
      <c r="A87" s="143"/>
      <c r="B87" s="71" t="s">
        <v>14</v>
      </c>
      <c r="C87" s="231">
        <f t="shared" ref="C87" si="57">D87+M87+Y87+AB87</f>
        <v>116.0960000000001</v>
      </c>
      <c r="D87" s="231">
        <v>59.918000000000092</v>
      </c>
      <c r="E87" s="231">
        <v>59.566000000000095</v>
      </c>
      <c r="F87" s="231">
        <v>0.35200000000000004</v>
      </c>
      <c r="G87" s="231">
        <v>59.349000000000089</v>
      </c>
      <c r="H87" s="231">
        <v>58.997000000000092</v>
      </c>
      <c r="I87" s="231">
        <v>0.35200000000000004</v>
      </c>
      <c r="J87" s="231">
        <v>0.56900000000000006</v>
      </c>
      <c r="K87" s="231">
        <v>0.56900000000000006</v>
      </c>
      <c r="L87" s="231">
        <v>0</v>
      </c>
      <c r="M87" s="231">
        <v>56.178000000000011</v>
      </c>
      <c r="N87" s="246">
        <v>20.931999999999999</v>
      </c>
      <c r="O87" s="245">
        <v>35.246000000000009</v>
      </c>
      <c r="P87" s="231">
        <v>0</v>
      </c>
      <c r="Q87" s="231">
        <v>0</v>
      </c>
      <c r="R87" s="231">
        <v>0</v>
      </c>
      <c r="S87" s="231">
        <v>10.885999999999996</v>
      </c>
      <c r="T87" s="231">
        <v>5.15</v>
      </c>
      <c r="U87" s="231">
        <v>5.7359999999999962</v>
      </c>
      <c r="V87" s="231">
        <v>45.292000000000009</v>
      </c>
      <c r="W87" s="231">
        <v>15.781999999999998</v>
      </c>
      <c r="X87" s="231">
        <v>29.510000000000012</v>
      </c>
      <c r="Y87" s="231">
        <v>0</v>
      </c>
      <c r="Z87" s="231">
        <v>0</v>
      </c>
      <c r="AA87" s="231">
        <v>0</v>
      </c>
      <c r="AB87" s="230">
        <v>0</v>
      </c>
      <c r="AC87" s="83"/>
    </row>
    <row r="88" spans="1:29" ht="16.5" customHeight="1" x14ac:dyDescent="0.15">
      <c r="A88" s="142" t="s">
        <v>174</v>
      </c>
      <c r="B88" s="71" t="s">
        <v>13</v>
      </c>
      <c r="C88" s="231">
        <f>D88+M88+Y88+AB88</f>
        <v>13927.330000000107</v>
      </c>
      <c r="D88" s="231">
        <v>6841.7800000000798</v>
      </c>
      <c r="E88" s="231">
        <v>6777.7100000000801</v>
      </c>
      <c r="F88" s="231">
        <v>64.070000000000022</v>
      </c>
      <c r="G88" s="231">
        <v>6541.6900000000796</v>
      </c>
      <c r="H88" s="231">
        <v>6527.04000000008</v>
      </c>
      <c r="I88" s="231">
        <v>14.649999999999999</v>
      </c>
      <c r="J88" s="231">
        <v>300.0900000000002</v>
      </c>
      <c r="K88" s="231">
        <v>250.67000000000016</v>
      </c>
      <c r="L88" s="231">
        <v>49.42000000000003</v>
      </c>
      <c r="M88" s="231">
        <v>6653.190000000026</v>
      </c>
      <c r="N88" s="246">
        <v>1309.1099999999969</v>
      </c>
      <c r="O88" s="245">
        <v>5344.080000000029</v>
      </c>
      <c r="P88" s="231">
        <v>0</v>
      </c>
      <c r="Q88" s="231">
        <v>0</v>
      </c>
      <c r="R88" s="231">
        <v>0</v>
      </c>
      <c r="S88" s="231">
        <v>63.069999999999993</v>
      </c>
      <c r="T88" s="231">
        <v>37.25</v>
      </c>
      <c r="U88" s="231">
        <v>25.819999999999997</v>
      </c>
      <c r="V88" s="231">
        <v>6590.1200000000263</v>
      </c>
      <c r="W88" s="231">
        <v>1271.8599999999969</v>
      </c>
      <c r="X88" s="231">
        <v>5318.2600000000293</v>
      </c>
      <c r="Y88" s="231">
        <v>432.07000000000005</v>
      </c>
      <c r="Z88" s="231">
        <v>149.28000000000006</v>
      </c>
      <c r="AA88" s="231">
        <v>282.78999999999996</v>
      </c>
      <c r="AB88" s="230">
        <v>0.28999999999999998</v>
      </c>
      <c r="AC88" s="83"/>
    </row>
    <row r="89" spans="1:29" ht="16.5" customHeight="1" x14ac:dyDescent="0.15">
      <c r="A89" s="143"/>
      <c r="B89" s="71" t="s">
        <v>14</v>
      </c>
      <c r="C89" s="231">
        <f t="shared" ref="C89" si="58">D89+M89+Y89+AB89</f>
        <v>3093.4759999999947</v>
      </c>
      <c r="D89" s="231">
        <v>2067.3330000000001</v>
      </c>
      <c r="E89" s="231">
        <v>2060.85</v>
      </c>
      <c r="F89" s="231">
        <v>6.482999999999997</v>
      </c>
      <c r="G89" s="231">
        <v>2033.2280000000001</v>
      </c>
      <c r="H89" s="231">
        <v>2031.6790000000001</v>
      </c>
      <c r="I89" s="231">
        <v>1.548999999999999</v>
      </c>
      <c r="J89" s="231">
        <v>34.105000000000004</v>
      </c>
      <c r="K89" s="231">
        <v>29.17100000000001</v>
      </c>
      <c r="L89" s="231">
        <v>4.9339999999999975</v>
      </c>
      <c r="M89" s="231">
        <v>1026.1429999999946</v>
      </c>
      <c r="N89" s="246">
        <v>307.6130000000004</v>
      </c>
      <c r="O89" s="245">
        <v>718.52999999999429</v>
      </c>
      <c r="P89" s="231">
        <v>0</v>
      </c>
      <c r="Q89" s="231">
        <v>0</v>
      </c>
      <c r="R89" s="231">
        <v>0</v>
      </c>
      <c r="S89" s="231">
        <v>8.9359999999999999</v>
      </c>
      <c r="T89" s="231">
        <v>6.3479999999999999</v>
      </c>
      <c r="U89" s="231">
        <v>2.5879999999999996</v>
      </c>
      <c r="V89" s="231">
        <v>1017.2069999999947</v>
      </c>
      <c r="W89" s="231">
        <v>301.26500000000038</v>
      </c>
      <c r="X89" s="231">
        <v>715.94199999999432</v>
      </c>
      <c r="Y89" s="231">
        <v>0</v>
      </c>
      <c r="Z89" s="231">
        <v>0</v>
      </c>
      <c r="AA89" s="231">
        <v>0</v>
      </c>
      <c r="AB89" s="230">
        <v>0</v>
      </c>
      <c r="AC89" s="83"/>
    </row>
    <row r="90" spans="1:29" ht="16.5" customHeight="1" x14ac:dyDescent="0.15">
      <c r="A90" s="142" t="s">
        <v>175</v>
      </c>
      <c r="B90" s="71" t="s">
        <v>13</v>
      </c>
      <c r="C90" s="231">
        <f>D90+M90+Y90+AB90</f>
        <v>1330.7999999999954</v>
      </c>
      <c r="D90" s="231">
        <v>697.85999999999672</v>
      </c>
      <c r="E90" s="231">
        <v>696.72999999999672</v>
      </c>
      <c r="F90" s="231">
        <v>1.1299999999999999</v>
      </c>
      <c r="G90" s="231">
        <v>690.28999999999667</v>
      </c>
      <c r="H90" s="231">
        <v>689.28999999999667</v>
      </c>
      <c r="I90" s="231">
        <v>0.99999999999999989</v>
      </c>
      <c r="J90" s="231">
        <v>7.57</v>
      </c>
      <c r="K90" s="231">
        <v>7.44</v>
      </c>
      <c r="L90" s="231">
        <v>0.13</v>
      </c>
      <c r="M90" s="231">
        <v>625.35999999999876</v>
      </c>
      <c r="N90" s="246">
        <v>57.319999999999993</v>
      </c>
      <c r="O90" s="245">
        <v>568.03999999999871</v>
      </c>
      <c r="P90" s="231">
        <v>0</v>
      </c>
      <c r="Q90" s="231">
        <v>0</v>
      </c>
      <c r="R90" s="231">
        <v>0</v>
      </c>
      <c r="S90" s="231">
        <v>109.62999999999992</v>
      </c>
      <c r="T90" s="231">
        <v>22.379999999999995</v>
      </c>
      <c r="U90" s="231">
        <v>87.249999999999929</v>
      </c>
      <c r="V90" s="231">
        <v>515.72999999999888</v>
      </c>
      <c r="W90" s="231">
        <v>34.94</v>
      </c>
      <c r="X90" s="231">
        <v>480.78999999999883</v>
      </c>
      <c r="Y90" s="231">
        <v>7.58</v>
      </c>
      <c r="Z90" s="231">
        <v>2.96</v>
      </c>
      <c r="AA90" s="231">
        <v>4.62</v>
      </c>
      <c r="AB90" s="230">
        <v>0</v>
      </c>
      <c r="AC90" s="83"/>
    </row>
    <row r="91" spans="1:29" ht="16.5" customHeight="1" x14ac:dyDescent="0.15">
      <c r="A91" s="143"/>
      <c r="B91" s="71" t="s">
        <v>14</v>
      </c>
      <c r="C91" s="231">
        <f t="shared" ref="C91:C93" si="59">D91+M91+Y91+AB91</f>
        <v>328.97399999999925</v>
      </c>
      <c r="D91" s="231">
        <v>238.85099999999915</v>
      </c>
      <c r="E91" s="231">
        <v>238.65099999999916</v>
      </c>
      <c r="F91" s="231">
        <v>0.2</v>
      </c>
      <c r="G91" s="231">
        <v>237.04799999999918</v>
      </c>
      <c r="H91" s="231">
        <v>236.86199999999917</v>
      </c>
      <c r="I91" s="231">
        <v>0.186</v>
      </c>
      <c r="J91" s="231">
        <v>1.8029999999999999</v>
      </c>
      <c r="K91" s="231">
        <v>1.7889999999999999</v>
      </c>
      <c r="L91" s="231">
        <v>1.4E-2</v>
      </c>
      <c r="M91" s="231">
        <v>90.123000000000118</v>
      </c>
      <c r="N91" s="246">
        <v>12.504999999999994</v>
      </c>
      <c r="O91" s="245">
        <v>77.618000000000123</v>
      </c>
      <c r="P91" s="231">
        <v>0</v>
      </c>
      <c r="Q91" s="231">
        <v>0</v>
      </c>
      <c r="R91" s="231">
        <v>0</v>
      </c>
      <c r="S91" s="231">
        <v>12.704999999999993</v>
      </c>
      <c r="T91" s="231">
        <v>3.8299999999999987</v>
      </c>
      <c r="U91" s="231">
        <v>8.8749999999999947</v>
      </c>
      <c r="V91" s="231">
        <v>77.41800000000012</v>
      </c>
      <c r="W91" s="231">
        <v>8.6749999999999954</v>
      </c>
      <c r="X91" s="231">
        <v>68.743000000000123</v>
      </c>
      <c r="Y91" s="231">
        <v>0</v>
      </c>
      <c r="Z91" s="231">
        <v>0</v>
      </c>
      <c r="AA91" s="231">
        <v>0</v>
      </c>
      <c r="AB91" s="230">
        <v>0</v>
      </c>
      <c r="AC91" s="83"/>
    </row>
    <row r="92" spans="1:29" ht="16.5" customHeight="1" x14ac:dyDescent="0.15">
      <c r="A92" s="142" t="s">
        <v>176</v>
      </c>
      <c r="B92" s="71" t="s">
        <v>13</v>
      </c>
      <c r="C92" s="231">
        <f t="shared" si="59"/>
        <v>830.37000000000046</v>
      </c>
      <c r="D92" s="231">
        <v>488.03000000000043</v>
      </c>
      <c r="E92" s="231">
        <v>480.44000000000045</v>
      </c>
      <c r="F92" s="231">
        <v>7.59</v>
      </c>
      <c r="G92" s="231">
        <v>483.99000000000041</v>
      </c>
      <c r="H92" s="231">
        <v>476.40000000000043</v>
      </c>
      <c r="I92" s="231">
        <v>7.59</v>
      </c>
      <c r="J92" s="231">
        <v>4.04</v>
      </c>
      <c r="K92" s="231">
        <v>4.04</v>
      </c>
      <c r="L92" s="231">
        <v>0</v>
      </c>
      <c r="M92" s="231">
        <v>339.21</v>
      </c>
      <c r="N92" s="246">
        <v>34.829999999999991</v>
      </c>
      <c r="O92" s="245">
        <v>304.38</v>
      </c>
      <c r="P92" s="231">
        <v>0</v>
      </c>
      <c r="Q92" s="231">
        <v>0</v>
      </c>
      <c r="R92" s="231">
        <v>0</v>
      </c>
      <c r="S92" s="231">
        <v>50.819999999999993</v>
      </c>
      <c r="T92" s="231">
        <v>13.78</v>
      </c>
      <c r="U92" s="231">
        <v>37.039999999999992</v>
      </c>
      <c r="V92" s="231">
        <v>288.39000000000004</v>
      </c>
      <c r="W92" s="231">
        <v>21.04999999999999</v>
      </c>
      <c r="X92" s="231">
        <v>267.34000000000003</v>
      </c>
      <c r="Y92" s="231">
        <v>3.13</v>
      </c>
      <c r="Z92" s="231">
        <v>2.3499999999999996</v>
      </c>
      <c r="AA92" s="231">
        <v>0.78</v>
      </c>
      <c r="AB92" s="230">
        <v>0</v>
      </c>
      <c r="AC92" s="83"/>
    </row>
    <row r="93" spans="1:29" ht="16.5" customHeight="1" thickBot="1" x14ac:dyDescent="0.2">
      <c r="A93" s="323"/>
      <c r="B93" s="145" t="s">
        <v>14</v>
      </c>
      <c r="C93" s="229">
        <f t="shared" si="59"/>
        <v>206.27600000000092</v>
      </c>
      <c r="D93" s="229">
        <v>158.06300000000078</v>
      </c>
      <c r="E93" s="229">
        <v>156.21600000000078</v>
      </c>
      <c r="F93" s="229">
        <v>1.847</v>
      </c>
      <c r="G93" s="229">
        <v>157.14400000000077</v>
      </c>
      <c r="H93" s="229">
        <v>155.29700000000076</v>
      </c>
      <c r="I93" s="229">
        <v>1.847</v>
      </c>
      <c r="J93" s="229">
        <v>0.91900000000000004</v>
      </c>
      <c r="K93" s="229">
        <v>0.91900000000000004</v>
      </c>
      <c r="L93" s="229">
        <v>0</v>
      </c>
      <c r="M93" s="229">
        <v>48.213000000000122</v>
      </c>
      <c r="N93" s="244">
        <v>7.0159999999999965</v>
      </c>
      <c r="O93" s="243">
        <v>41.197000000000124</v>
      </c>
      <c r="P93" s="229">
        <v>0</v>
      </c>
      <c r="Q93" s="229">
        <v>0</v>
      </c>
      <c r="R93" s="229">
        <v>0</v>
      </c>
      <c r="S93" s="229">
        <v>5.8859999999999983</v>
      </c>
      <c r="T93" s="229">
        <v>2.2069999999999994</v>
      </c>
      <c r="U93" s="229">
        <v>3.6789999999999989</v>
      </c>
      <c r="V93" s="229">
        <v>42.327000000000119</v>
      </c>
      <c r="W93" s="229">
        <v>4.8089999999999966</v>
      </c>
      <c r="X93" s="229">
        <v>37.518000000000121</v>
      </c>
      <c r="Y93" s="229">
        <v>0</v>
      </c>
      <c r="Z93" s="229">
        <v>0</v>
      </c>
      <c r="AA93" s="229">
        <v>0</v>
      </c>
      <c r="AB93" s="228">
        <v>0</v>
      </c>
      <c r="AC93" s="83"/>
    </row>
    <row r="94" spans="1:29" ht="16.5" customHeight="1" x14ac:dyDescent="0.15">
      <c r="A94" s="43"/>
      <c r="B94" s="44"/>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3"/>
    </row>
    <row r="97" spans="1:29" ht="17.25" x14ac:dyDescent="0.15">
      <c r="A97" s="33" t="s">
        <v>406</v>
      </c>
    </row>
    <row r="98" spans="1:29" ht="15" thickBot="1" x14ac:dyDescent="0.2">
      <c r="A98" s="387" t="s">
        <v>28</v>
      </c>
      <c r="B98" s="387"/>
      <c r="C98" s="387"/>
      <c r="D98" s="387"/>
      <c r="E98" s="387"/>
      <c r="F98" s="387"/>
      <c r="G98" s="387"/>
      <c r="H98" s="387"/>
      <c r="I98" s="387"/>
      <c r="J98" s="387"/>
      <c r="K98" s="387"/>
      <c r="L98" s="387"/>
      <c r="M98" s="387"/>
      <c r="N98" s="387"/>
      <c r="O98" s="387"/>
      <c r="P98" s="387"/>
      <c r="Q98" s="387"/>
      <c r="R98" s="387"/>
      <c r="S98" s="387"/>
      <c r="T98" s="387"/>
      <c r="U98" s="387"/>
      <c r="V98" s="387"/>
      <c r="W98" s="387"/>
      <c r="X98" s="387"/>
      <c r="Y98" s="387"/>
      <c r="Z98" s="387"/>
      <c r="AA98" s="387"/>
      <c r="AB98" s="387"/>
    </row>
    <row r="99" spans="1:29" ht="16.5" customHeight="1" x14ac:dyDescent="0.15">
      <c r="A99" s="98"/>
      <c r="B99" s="99"/>
      <c r="C99" s="136"/>
      <c r="D99" s="137" t="s">
        <v>0</v>
      </c>
      <c r="E99" s="138"/>
      <c r="F99" s="138"/>
      <c r="G99" s="138"/>
      <c r="H99" s="138"/>
      <c r="I99" s="138"/>
      <c r="J99" s="138"/>
      <c r="K99" s="138"/>
      <c r="L99" s="138"/>
      <c r="M99" s="138"/>
      <c r="N99" s="138"/>
      <c r="O99" s="138"/>
      <c r="P99" s="138"/>
      <c r="Q99" s="138"/>
      <c r="R99" s="138"/>
      <c r="S99" s="138"/>
      <c r="T99" s="138"/>
      <c r="U99" s="138"/>
      <c r="V99" s="138"/>
      <c r="W99" s="138"/>
      <c r="X99" s="138"/>
      <c r="Y99" s="137" t="s">
        <v>324</v>
      </c>
      <c r="Z99" s="138"/>
      <c r="AA99" s="138"/>
      <c r="AB99" s="139"/>
      <c r="AC99" s="25"/>
    </row>
    <row r="100" spans="1:29" ht="16.5" customHeight="1" x14ac:dyDescent="0.15">
      <c r="A100" s="100" t="s">
        <v>192</v>
      </c>
      <c r="B100" s="82"/>
      <c r="C100" s="75" t="s">
        <v>323</v>
      </c>
      <c r="D100" s="77" t="s">
        <v>3</v>
      </c>
      <c r="E100" s="76"/>
      <c r="F100" s="76"/>
      <c r="G100" s="76"/>
      <c r="H100" s="76"/>
      <c r="I100" s="76"/>
      <c r="J100" s="76"/>
      <c r="K100" s="76"/>
      <c r="L100" s="76"/>
      <c r="M100" s="77" t="s">
        <v>4</v>
      </c>
      <c r="N100" s="76"/>
      <c r="O100" s="76"/>
      <c r="P100" s="76"/>
      <c r="Q100" s="76"/>
      <c r="R100" s="76"/>
      <c r="S100" s="76"/>
      <c r="T100" s="76"/>
      <c r="U100" s="76"/>
      <c r="V100" s="76"/>
      <c r="W100" s="76"/>
      <c r="X100" s="76"/>
      <c r="Y100" s="71"/>
      <c r="Z100" s="71"/>
      <c r="AA100" s="71"/>
      <c r="AB100" s="140" t="s">
        <v>193</v>
      </c>
      <c r="AC100" s="25"/>
    </row>
    <row r="101" spans="1:29" ht="16.5" customHeight="1" x14ac:dyDescent="0.15">
      <c r="A101" s="100"/>
      <c r="B101" s="82"/>
      <c r="C101" s="75"/>
      <c r="D101" s="77" t="s">
        <v>5</v>
      </c>
      <c r="E101" s="76"/>
      <c r="F101" s="76"/>
      <c r="G101" s="77" t="s">
        <v>6</v>
      </c>
      <c r="H101" s="76"/>
      <c r="I101" s="76"/>
      <c r="J101" s="77" t="s">
        <v>7</v>
      </c>
      <c r="K101" s="76"/>
      <c r="L101" s="76"/>
      <c r="M101" s="77" t="s">
        <v>8</v>
      </c>
      <c r="N101" s="76"/>
      <c r="O101" s="76"/>
      <c r="P101" s="77" t="s">
        <v>6</v>
      </c>
      <c r="Q101" s="76"/>
      <c r="R101" s="76"/>
      <c r="S101" s="77" t="s">
        <v>7</v>
      </c>
      <c r="T101" s="76"/>
      <c r="U101" s="76"/>
      <c r="V101" s="77" t="s">
        <v>9</v>
      </c>
      <c r="W101" s="76"/>
      <c r="X101" s="76"/>
      <c r="Y101" s="75" t="s">
        <v>2</v>
      </c>
      <c r="Z101" s="75" t="s">
        <v>206</v>
      </c>
      <c r="AA101" s="75" t="s">
        <v>207</v>
      </c>
      <c r="AB101" s="140"/>
      <c r="AC101" s="25"/>
    </row>
    <row r="102" spans="1:29" ht="16.5" customHeight="1" x14ac:dyDescent="0.15">
      <c r="A102" s="34"/>
      <c r="B102" s="83"/>
      <c r="C102" s="78"/>
      <c r="D102" s="71" t="s">
        <v>2</v>
      </c>
      <c r="E102" s="71" t="s">
        <v>10</v>
      </c>
      <c r="F102" s="71" t="s">
        <v>11</v>
      </c>
      <c r="G102" s="71" t="s">
        <v>2</v>
      </c>
      <c r="H102" s="71" t="s">
        <v>10</v>
      </c>
      <c r="I102" s="71" t="s">
        <v>11</v>
      </c>
      <c r="J102" s="71" t="s">
        <v>2</v>
      </c>
      <c r="K102" s="71" t="s">
        <v>10</v>
      </c>
      <c r="L102" s="71" t="s">
        <v>11</v>
      </c>
      <c r="M102" s="71" t="s">
        <v>2</v>
      </c>
      <c r="N102" s="79" t="s">
        <v>10</v>
      </c>
      <c r="O102" s="80" t="s">
        <v>11</v>
      </c>
      <c r="P102" s="71" t="s">
        <v>2</v>
      </c>
      <c r="Q102" s="71" t="s">
        <v>10</v>
      </c>
      <c r="R102" s="71" t="s">
        <v>11</v>
      </c>
      <c r="S102" s="71" t="s">
        <v>2</v>
      </c>
      <c r="T102" s="71" t="s">
        <v>10</v>
      </c>
      <c r="U102" s="71" t="s">
        <v>11</v>
      </c>
      <c r="V102" s="71" t="s">
        <v>2</v>
      </c>
      <c r="W102" s="71" t="s">
        <v>10</v>
      </c>
      <c r="X102" s="71" t="s">
        <v>11</v>
      </c>
      <c r="Y102" s="78"/>
      <c r="Z102" s="78"/>
      <c r="AA102" s="78"/>
      <c r="AB102" s="141"/>
      <c r="AC102" s="25"/>
    </row>
    <row r="103" spans="1:29" ht="16.5" customHeight="1" x14ac:dyDescent="0.15">
      <c r="A103" s="142" t="s">
        <v>15</v>
      </c>
      <c r="B103" s="71" t="s">
        <v>13</v>
      </c>
      <c r="C103" s="231">
        <f>D103+M103+Y103+AB103</f>
        <v>43970.310000000318</v>
      </c>
      <c r="D103" s="231">
        <v>20000.500000000087</v>
      </c>
      <c r="E103" s="231">
        <v>19735.790000000088</v>
      </c>
      <c r="F103" s="231">
        <v>264.71000000000004</v>
      </c>
      <c r="G103" s="231">
        <v>18479.250000000087</v>
      </c>
      <c r="H103" s="231">
        <v>18394.720000000088</v>
      </c>
      <c r="I103" s="231">
        <v>84.529999999999973</v>
      </c>
      <c r="J103" s="231">
        <v>1521.2499999999984</v>
      </c>
      <c r="K103" s="231">
        <v>1341.0699999999983</v>
      </c>
      <c r="L103" s="231">
        <v>180.18000000000009</v>
      </c>
      <c r="M103" s="231">
        <v>22097.340000000233</v>
      </c>
      <c r="N103" s="246">
        <v>3762.6399999999967</v>
      </c>
      <c r="O103" s="245">
        <v>18334.700000000237</v>
      </c>
      <c r="P103" s="231">
        <v>0</v>
      </c>
      <c r="Q103" s="231">
        <v>0</v>
      </c>
      <c r="R103" s="231">
        <v>0</v>
      </c>
      <c r="S103" s="231">
        <v>562.61</v>
      </c>
      <c r="T103" s="231">
        <v>232.98000000000005</v>
      </c>
      <c r="U103" s="231">
        <v>329.63</v>
      </c>
      <c r="V103" s="231">
        <v>21534.730000000232</v>
      </c>
      <c r="W103" s="231">
        <v>3529.6599999999967</v>
      </c>
      <c r="X103" s="231">
        <v>18005.070000000236</v>
      </c>
      <c r="Y103" s="231">
        <v>1608.3499999999979</v>
      </c>
      <c r="Z103" s="231">
        <v>1234.2899999999979</v>
      </c>
      <c r="AA103" s="231">
        <v>374.05999999999995</v>
      </c>
      <c r="AB103" s="230">
        <v>264.12</v>
      </c>
      <c r="AC103" s="83"/>
    </row>
    <row r="104" spans="1:29" ht="16.5" customHeight="1" x14ac:dyDescent="0.15">
      <c r="A104" s="143"/>
      <c r="B104" s="71" t="s">
        <v>14</v>
      </c>
      <c r="C104" s="231">
        <f t="shared" ref="C104" si="60">D104+M104+Y104+AB104</f>
        <v>9490.2659999999305</v>
      </c>
      <c r="D104" s="231">
        <v>6175.9349999999831</v>
      </c>
      <c r="E104" s="231">
        <v>6146.3399999999829</v>
      </c>
      <c r="F104" s="231">
        <v>29.594999999999995</v>
      </c>
      <c r="G104" s="231">
        <v>6002.1469999999827</v>
      </c>
      <c r="H104" s="231">
        <v>5988.5169999999825</v>
      </c>
      <c r="I104" s="231">
        <v>13.630000000000003</v>
      </c>
      <c r="J104" s="231">
        <v>173.78800000000044</v>
      </c>
      <c r="K104" s="231">
        <v>157.82300000000043</v>
      </c>
      <c r="L104" s="231">
        <v>15.964999999999993</v>
      </c>
      <c r="M104" s="231">
        <v>3314.3309999999465</v>
      </c>
      <c r="N104" s="246">
        <v>931.41799999999864</v>
      </c>
      <c r="O104" s="245">
        <v>2382.9129999999477</v>
      </c>
      <c r="P104" s="231">
        <v>0</v>
      </c>
      <c r="Q104" s="231">
        <v>0</v>
      </c>
      <c r="R104" s="231">
        <v>0</v>
      </c>
      <c r="S104" s="231">
        <v>77.331999999999994</v>
      </c>
      <c r="T104" s="231">
        <v>44.804000000000002</v>
      </c>
      <c r="U104" s="231">
        <v>32.527999999999992</v>
      </c>
      <c r="V104" s="231">
        <v>3236.9989999999466</v>
      </c>
      <c r="W104" s="231">
        <v>886.61399999999867</v>
      </c>
      <c r="X104" s="231">
        <v>2350.3849999999479</v>
      </c>
      <c r="Y104" s="231">
        <v>0</v>
      </c>
      <c r="Z104" s="231">
        <v>0</v>
      </c>
      <c r="AA104" s="231">
        <v>0</v>
      </c>
      <c r="AB104" s="230">
        <v>0</v>
      </c>
      <c r="AC104" s="83"/>
    </row>
    <row r="105" spans="1:29" ht="16.5" customHeight="1" x14ac:dyDescent="0.15">
      <c r="A105" s="142" t="s">
        <v>43</v>
      </c>
      <c r="B105" s="71" t="s">
        <v>13</v>
      </c>
      <c r="C105" s="231">
        <f>D105+M105+Y105+AB105</f>
        <v>26384.400000000303</v>
      </c>
      <c r="D105" s="231">
        <v>10704.480000000094</v>
      </c>
      <c r="E105" s="231">
        <v>10587.890000000094</v>
      </c>
      <c r="F105" s="231">
        <v>116.58999999999997</v>
      </c>
      <c r="G105" s="231">
        <v>10286.340000000095</v>
      </c>
      <c r="H105" s="231">
        <v>10229.890000000094</v>
      </c>
      <c r="I105" s="231">
        <v>56.449999999999996</v>
      </c>
      <c r="J105" s="231">
        <v>418.13999999999976</v>
      </c>
      <c r="K105" s="231">
        <v>357.99999999999977</v>
      </c>
      <c r="L105" s="231">
        <v>60.139999999999986</v>
      </c>
      <c r="M105" s="231">
        <v>14444.220000000212</v>
      </c>
      <c r="N105" s="246">
        <v>2293.9000000000051</v>
      </c>
      <c r="O105" s="245">
        <v>12150.320000000207</v>
      </c>
      <c r="P105" s="231">
        <v>0</v>
      </c>
      <c r="Q105" s="231">
        <v>0</v>
      </c>
      <c r="R105" s="231">
        <v>0</v>
      </c>
      <c r="S105" s="231">
        <v>265.28999999999996</v>
      </c>
      <c r="T105" s="231">
        <v>31.78</v>
      </c>
      <c r="U105" s="231">
        <v>233.51</v>
      </c>
      <c r="V105" s="231">
        <v>14178.930000000211</v>
      </c>
      <c r="W105" s="231">
        <v>2262.1200000000049</v>
      </c>
      <c r="X105" s="231">
        <v>11916.810000000207</v>
      </c>
      <c r="Y105" s="231">
        <v>972.77999999999781</v>
      </c>
      <c r="Z105" s="231">
        <v>720.13999999999783</v>
      </c>
      <c r="AA105" s="231">
        <v>252.64</v>
      </c>
      <c r="AB105" s="230">
        <v>262.92</v>
      </c>
      <c r="AC105" s="83"/>
    </row>
    <row r="106" spans="1:29" ht="16.5" customHeight="1" x14ac:dyDescent="0.15">
      <c r="A106" s="143"/>
      <c r="B106" s="71" t="s">
        <v>14</v>
      </c>
      <c r="C106" s="231">
        <f t="shared" ref="C106" si="61">D106+M106+Y106+AB106</f>
        <v>5620.0509999999376</v>
      </c>
      <c r="D106" s="231">
        <v>3509.164999999985</v>
      </c>
      <c r="E106" s="231">
        <v>3495.193999999985</v>
      </c>
      <c r="F106" s="231">
        <v>13.971000000000002</v>
      </c>
      <c r="G106" s="231">
        <v>3457.318999999985</v>
      </c>
      <c r="H106" s="231">
        <v>3447.8219999999851</v>
      </c>
      <c r="I106" s="231">
        <v>9.4970000000000034</v>
      </c>
      <c r="J106" s="231">
        <v>51.846000000000039</v>
      </c>
      <c r="K106" s="231">
        <v>47.372000000000043</v>
      </c>
      <c r="L106" s="231">
        <v>4.4739999999999984</v>
      </c>
      <c r="M106" s="231">
        <v>2110.8859999999527</v>
      </c>
      <c r="N106" s="246">
        <v>565.75799999999902</v>
      </c>
      <c r="O106" s="245">
        <v>1545.1279999999535</v>
      </c>
      <c r="P106" s="231">
        <v>0</v>
      </c>
      <c r="Q106" s="231">
        <v>0</v>
      </c>
      <c r="R106" s="231">
        <v>0</v>
      </c>
      <c r="S106" s="231">
        <v>28.516999999999992</v>
      </c>
      <c r="T106" s="231">
        <v>5.503000000000001</v>
      </c>
      <c r="U106" s="231">
        <v>23.013999999999992</v>
      </c>
      <c r="V106" s="231">
        <v>2082.3689999999524</v>
      </c>
      <c r="W106" s="231">
        <v>560.25499999999897</v>
      </c>
      <c r="X106" s="231">
        <v>1522.1139999999536</v>
      </c>
      <c r="Y106" s="231">
        <v>0</v>
      </c>
      <c r="Z106" s="231">
        <v>0</v>
      </c>
      <c r="AA106" s="231">
        <v>0</v>
      </c>
      <c r="AB106" s="230">
        <v>0</v>
      </c>
      <c r="AC106" s="83"/>
    </row>
    <row r="107" spans="1:29" ht="16.5" customHeight="1" x14ac:dyDescent="0.15">
      <c r="A107" s="142" t="s">
        <v>44</v>
      </c>
      <c r="B107" s="71" t="s">
        <v>13</v>
      </c>
      <c r="C107" s="231">
        <f>D107+M107+Y107+AB107</f>
        <v>12592.540000000094</v>
      </c>
      <c r="D107" s="231">
        <v>6435.2900000000582</v>
      </c>
      <c r="E107" s="231">
        <v>6295.9100000000581</v>
      </c>
      <c r="F107" s="231">
        <v>139.38000000000005</v>
      </c>
      <c r="G107" s="231">
        <v>5357.7100000000592</v>
      </c>
      <c r="H107" s="231">
        <v>5337.0500000000593</v>
      </c>
      <c r="I107" s="231">
        <v>20.659999999999997</v>
      </c>
      <c r="J107" s="231">
        <v>1077.5799999999988</v>
      </c>
      <c r="K107" s="231">
        <v>958.85999999999865</v>
      </c>
      <c r="L107" s="231">
        <v>118.72000000000007</v>
      </c>
      <c r="M107" s="231">
        <v>5704.1100000000351</v>
      </c>
      <c r="N107" s="246">
        <v>1379.9499999999916</v>
      </c>
      <c r="O107" s="245">
        <v>4324.1600000000435</v>
      </c>
      <c r="P107" s="231">
        <v>0</v>
      </c>
      <c r="Q107" s="231">
        <v>0</v>
      </c>
      <c r="R107" s="231">
        <v>0</v>
      </c>
      <c r="S107" s="231">
        <v>271.31000000000006</v>
      </c>
      <c r="T107" s="231">
        <v>194.02000000000004</v>
      </c>
      <c r="U107" s="231">
        <v>77.29000000000002</v>
      </c>
      <c r="V107" s="231">
        <v>5432.8000000000357</v>
      </c>
      <c r="W107" s="231">
        <v>1185.9299999999917</v>
      </c>
      <c r="X107" s="231">
        <v>4246.8700000000435</v>
      </c>
      <c r="Y107" s="231">
        <v>451.94000000000017</v>
      </c>
      <c r="Z107" s="231">
        <v>356.70000000000016</v>
      </c>
      <c r="AA107" s="231">
        <v>95.240000000000009</v>
      </c>
      <c r="AB107" s="230">
        <v>1.2</v>
      </c>
      <c r="AC107" s="83"/>
    </row>
    <row r="108" spans="1:29" ht="16.5" customHeight="1" x14ac:dyDescent="0.15">
      <c r="A108" s="143"/>
      <c r="B108" s="71" t="s">
        <v>14</v>
      </c>
      <c r="C108" s="231">
        <f t="shared" ref="C108" si="62">D108+M108+Y108+AB108</f>
        <v>2589.0749999999875</v>
      </c>
      <c r="D108" s="231">
        <v>1666.9069999999956</v>
      </c>
      <c r="E108" s="231">
        <v>1652.4979999999955</v>
      </c>
      <c r="F108" s="231">
        <v>14.408999999999995</v>
      </c>
      <c r="G108" s="231">
        <v>1548.125999999995</v>
      </c>
      <c r="H108" s="231">
        <v>1545.1219999999951</v>
      </c>
      <c r="I108" s="231">
        <v>3.0039999999999996</v>
      </c>
      <c r="J108" s="231">
        <v>118.78100000000039</v>
      </c>
      <c r="K108" s="231">
        <v>107.37600000000039</v>
      </c>
      <c r="L108" s="231">
        <v>11.404999999999996</v>
      </c>
      <c r="M108" s="231">
        <v>922.16799999999193</v>
      </c>
      <c r="N108" s="246">
        <v>343.71499999999969</v>
      </c>
      <c r="O108" s="245">
        <v>578.45299999999224</v>
      </c>
      <c r="P108" s="231">
        <v>0</v>
      </c>
      <c r="Q108" s="231">
        <v>0</v>
      </c>
      <c r="R108" s="231">
        <v>0</v>
      </c>
      <c r="S108" s="231">
        <v>45.813000000000002</v>
      </c>
      <c r="T108" s="231">
        <v>38.013000000000005</v>
      </c>
      <c r="U108" s="231">
        <v>7.8000000000000007</v>
      </c>
      <c r="V108" s="231">
        <v>876.35499999999195</v>
      </c>
      <c r="W108" s="231">
        <v>305.70199999999966</v>
      </c>
      <c r="X108" s="231">
        <v>570.65299999999229</v>
      </c>
      <c r="Y108" s="231">
        <v>0</v>
      </c>
      <c r="Z108" s="231">
        <v>0</v>
      </c>
      <c r="AA108" s="231">
        <v>0</v>
      </c>
      <c r="AB108" s="230">
        <v>0</v>
      </c>
      <c r="AC108" s="83"/>
    </row>
    <row r="109" spans="1:29" ht="16.5" customHeight="1" x14ac:dyDescent="0.15">
      <c r="A109" s="142" t="s">
        <v>45</v>
      </c>
      <c r="B109" s="71" t="s">
        <v>13</v>
      </c>
      <c r="C109" s="231">
        <f>D109+M109+Y109+AB109</f>
        <v>1570.8899999999944</v>
      </c>
      <c r="D109" s="231">
        <v>712.62999999999852</v>
      </c>
      <c r="E109" s="231">
        <v>712.12999999999852</v>
      </c>
      <c r="F109" s="231">
        <v>0.5</v>
      </c>
      <c r="G109" s="231">
        <v>706.81999999999857</v>
      </c>
      <c r="H109" s="231">
        <v>706.71999999999855</v>
      </c>
      <c r="I109" s="231">
        <v>0.1</v>
      </c>
      <c r="J109" s="231">
        <v>5.8100000000000005</v>
      </c>
      <c r="K109" s="231">
        <v>5.41</v>
      </c>
      <c r="L109" s="231">
        <v>0.4</v>
      </c>
      <c r="M109" s="231">
        <v>794.85999999999592</v>
      </c>
      <c r="N109" s="246">
        <v>11.819999999999999</v>
      </c>
      <c r="O109" s="245">
        <v>783.03999999999587</v>
      </c>
      <c r="P109" s="231">
        <v>0</v>
      </c>
      <c r="Q109" s="231">
        <v>0</v>
      </c>
      <c r="R109" s="231">
        <v>0</v>
      </c>
      <c r="S109" s="231">
        <v>19.979999999999997</v>
      </c>
      <c r="T109" s="231">
        <v>1.1500000000000001</v>
      </c>
      <c r="U109" s="231">
        <v>18.829999999999998</v>
      </c>
      <c r="V109" s="231">
        <v>774.87999999999579</v>
      </c>
      <c r="W109" s="231">
        <v>10.669999999999998</v>
      </c>
      <c r="X109" s="231">
        <v>764.20999999999583</v>
      </c>
      <c r="Y109" s="231">
        <v>63.400000000000006</v>
      </c>
      <c r="Z109" s="231">
        <v>54.940000000000012</v>
      </c>
      <c r="AA109" s="231">
        <v>8.4599999999999973</v>
      </c>
      <c r="AB109" s="230">
        <v>0</v>
      </c>
      <c r="AC109" s="83"/>
    </row>
    <row r="110" spans="1:29" ht="16.5" customHeight="1" x14ac:dyDescent="0.15">
      <c r="A110" s="143"/>
      <c r="B110" s="71" t="s">
        <v>14</v>
      </c>
      <c r="C110" s="231">
        <f t="shared" ref="C110" si="63">D110+M110+Y110+AB110</f>
        <v>350.64700000000096</v>
      </c>
      <c r="D110" s="231">
        <v>240.57499999999985</v>
      </c>
      <c r="E110" s="231">
        <v>240.53299999999984</v>
      </c>
      <c r="F110" s="231">
        <v>4.2000000000000003E-2</v>
      </c>
      <c r="G110" s="231">
        <v>239.68399999999983</v>
      </c>
      <c r="H110" s="231">
        <v>239.68099999999984</v>
      </c>
      <c r="I110" s="231">
        <v>3.0000000000000001E-3</v>
      </c>
      <c r="J110" s="231">
        <v>0.8909999999999999</v>
      </c>
      <c r="K110" s="231">
        <v>0.85199999999999987</v>
      </c>
      <c r="L110" s="231">
        <v>3.9E-2</v>
      </c>
      <c r="M110" s="231">
        <v>110.07200000000114</v>
      </c>
      <c r="N110" s="246">
        <v>2.8640000000000003</v>
      </c>
      <c r="O110" s="245">
        <v>107.20800000000114</v>
      </c>
      <c r="P110" s="231">
        <v>0</v>
      </c>
      <c r="Q110" s="231">
        <v>0</v>
      </c>
      <c r="R110" s="231">
        <v>0</v>
      </c>
      <c r="S110" s="231">
        <v>1.919</v>
      </c>
      <c r="T110" s="231">
        <v>0.20500000000000002</v>
      </c>
      <c r="U110" s="231">
        <v>1.714</v>
      </c>
      <c r="V110" s="231">
        <v>108.15300000000114</v>
      </c>
      <c r="W110" s="231">
        <v>2.6590000000000003</v>
      </c>
      <c r="X110" s="231">
        <v>105.49400000000114</v>
      </c>
      <c r="Y110" s="231">
        <v>0</v>
      </c>
      <c r="Z110" s="231">
        <v>0</v>
      </c>
      <c r="AA110" s="231">
        <v>0</v>
      </c>
      <c r="AB110" s="230">
        <v>0</v>
      </c>
      <c r="AC110" s="83"/>
    </row>
    <row r="111" spans="1:29" ht="16.5" customHeight="1" x14ac:dyDescent="0.15">
      <c r="A111" s="142" t="s">
        <v>46</v>
      </c>
      <c r="B111" s="71" t="s">
        <v>13</v>
      </c>
      <c r="C111" s="231">
        <f>D111+M111+Y111+AB111</f>
        <v>1059.2699999999982</v>
      </c>
      <c r="D111" s="231">
        <v>591.84999999999889</v>
      </c>
      <c r="E111" s="231">
        <v>589.41999999999894</v>
      </c>
      <c r="F111" s="231">
        <v>2.4299999999999997</v>
      </c>
      <c r="G111" s="231">
        <v>588.15999999999894</v>
      </c>
      <c r="H111" s="231">
        <v>585.83999999999889</v>
      </c>
      <c r="I111" s="231">
        <v>2.3199999999999998</v>
      </c>
      <c r="J111" s="231">
        <v>3.6899999999999991</v>
      </c>
      <c r="K111" s="231">
        <v>3.5799999999999992</v>
      </c>
      <c r="L111" s="231">
        <v>0.11</v>
      </c>
      <c r="M111" s="231">
        <v>395.40999999999934</v>
      </c>
      <c r="N111" s="246">
        <v>39.590000000000032</v>
      </c>
      <c r="O111" s="245">
        <v>355.81999999999931</v>
      </c>
      <c r="P111" s="231">
        <v>0</v>
      </c>
      <c r="Q111" s="231">
        <v>0</v>
      </c>
      <c r="R111" s="231">
        <v>0</v>
      </c>
      <c r="S111" s="231">
        <v>2.63</v>
      </c>
      <c r="T111" s="231">
        <v>2.63</v>
      </c>
      <c r="U111" s="231">
        <v>0</v>
      </c>
      <c r="V111" s="231">
        <v>392.77999999999935</v>
      </c>
      <c r="W111" s="231">
        <v>36.960000000000029</v>
      </c>
      <c r="X111" s="231">
        <v>355.81999999999931</v>
      </c>
      <c r="Y111" s="231">
        <v>72.010000000000005</v>
      </c>
      <c r="Z111" s="231">
        <v>65.490000000000009</v>
      </c>
      <c r="AA111" s="231">
        <v>6.5200000000000005</v>
      </c>
      <c r="AB111" s="230">
        <v>0</v>
      </c>
      <c r="AC111" s="83"/>
    </row>
    <row r="112" spans="1:29" ht="16.5" customHeight="1" x14ac:dyDescent="0.15">
      <c r="A112" s="143"/>
      <c r="B112" s="71" t="s">
        <v>14</v>
      </c>
      <c r="C112" s="231">
        <f t="shared" ref="C112:C114" si="64">D112+M112+Y112+AB112</f>
        <v>274.79000000000053</v>
      </c>
      <c r="D112" s="231">
        <v>215.17800000000059</v>
      </c>
      <c r="E112" s="231">
        <v>214.90400000000059</v>
      </c>
      <c r="F112" s="231">
        <v>0.27400000000000002</v>
      </c>
      <c r="G112" s="231">
        <v>214.71600000000061</v>
      </c>
      <c r="H112" s="231">
        <v>214.4530000000006</v>
      </c>
      <c r="I112" s="231">
        <v>0.26300000000000001</v>
      </c>
      <c r="J112" s="231">
        <v>0.46200000000000002</v>
      </c>
      <c r="K112" s="231">
        <v>0.45100000000000001</v>
      </c>
      <c r="L112" s="231">
        <v>1.0999999999999999E-2</v>
      </c>
      <c r="M112" s="231">
        <v>59.611999999999945</v>
      </c>
      <c r="N112" s="246">
        <v>9.8380000000000027</v>
      </c>
      <c r="O112" s="245">
        <v>49.773999999999944</v>
      </c>
      <c r="P112" s="231">
        <v>0</v>
      </c>
      <c r="Q112" s="231">
        <v>0</v>
      </c>
      <c r="R112" s="231">
        <v>0</v>
      </c>
      <c r="S112" s="231">
        <v>0.46400000000000002</v>
      </c>
      <c r="T112" s="231">
        <v>0.46400000000000002</v>
      </c>
      <c r="U112" s="231">
        <v>0</v>
      </c>
      <c r="V112" s="231">
        <v>59.147999999999946</v>
      </c>
      <c r="W112" s="231">
        <v>9.3740000000000023</v>
      </c>
      <c r="X112" s="231">
        <v>49.773999999999944</v>
      </c>
      <c r="Y112" s="231">
        <v>0</v>
      </c>
      <c r="Z112" s="231">
        <v>0</v>
      </c>
      <c r="AA112" s="231">
        <v>0</v>
      </c>
      <c r="AB112" s="230">
        <v>0</v>
      </c>
      <c r="AC112" s="83"/>
    </row>
    <row r="113" spans="1:29" ht="16.5" customHeight="1" x14ac:dyDescent="0.15">
      <c r="A113" s="142" t="s">
        <v>479</v>
      </c>
      <c r="B113" s="71" t="s">
        <v>13</v>
      </c>
      <c r="C113" s="231">
        <f t="shared" si="64"/>
        <v>2363.2099999999255</v>
      </c>
      <c r="D113" s="231">
        <v>1556.2499999999345</v>
      </c>
      <c r="E113" s="231">
        <v>1550.4399999999346</v>
      </c>
      <c r="F113" s="231">
        <v>5.81</v>
      </c>
      <c r="G113" s="231">
        <v>1540.2199999999345</v>
      </c>
      <c r="H113" s="231">
        <v>1535.2199999999345</v>
      </c>
      <c r="I113" s="231">
        <v>5</v>
      </c>
      <c r="J113" s="231">
        <v>16.029999999999998</v>
      </c>
      <c r="K113" s="231">
        <v>15.219999999999997</v>
      </c>
      <c r="L113" s="231">
        <v>0.80999999999999994</v>
      </c>
      <c r="M113" s="231">
        <v>758.73999999999114</v>
      </c>
      <c r="N113" s="246">
        <v>37.379999999999995</v>
      </c>
      <c r="O113" s="245">
        <v>721.35999999999115</v>
      </c>
      <c r="P113" s="231">
        <v>0</v>
      </c>
      <c r="Q113" s="231">
        <v>0</v>
      </c>
      <c r="R113" s="231">
        <v>0</v>
      </c>
      <c r="S113" s="231">
        <v>3.4</v>
      </c>
      <c r="T113" s="231">
        <v>3.4</v>
      </c>
      <c r="U113" s="231">
        <v>0</v>
      </c>
      <c r="V113" s="231">
        <v>755.33999999999116</v>
      </c>
      <c r="W113" s="231">
        <v>33.979999999999997</v>
      </c>
      <c r="X113" s="231">
        <v>721.35999999999115</v>
      </c>
      <c r="Y113" s="231">
        <v>48.22</v>
      </c>
      <c r="Z113" s="231">
        <v>37.020000000000003</v>
      </c>
      <c r="AA113" s="231">
        <v>11.199999999999996</v>
      </c>
      <c r="AB113" s="230">
        <v>0</v>
      </c>
      <c r="AC113" s="83"/>
    </row>
    <row r="114" spans="1:29" ht="16.5" customHeight="1" thickBot="1" x14ac:dyDescent="0.2">
      <c r="A114" s="323"/>
      <c r="B114" s="145" t="s">
        <v>14</v>
      </c>
      <c r="C114" s="229">
        <f t="shared" si="64"/>
        <v>655.7030000000027</v>
      </c>
      <c r="D114" s="229">
        <v>544.11000000000195</v>
      </c>
      <c r="E114" s="229">
        <v>543.21100000000195</v>
      </c>
      <c r="F114" s="229">
        <v>0.89900000000000013</v>
      </c>
      <c r="G114" s="229">
        <v>542.30200000000195</v>
      </c>
      <c r="H114" s="229">
        <v>541.4390000000019</v>
      </c>
      <c r="I114" s="229">
        <v>0.8630000000000001</v>
      </c>
      <c r="J114" s="229">
        <v>1.8079999999999996</v>
      </c>
      <c r="K114" s="229">
        <v>1.7719999999999996</v>
      </c>
      <c r="L114" s="229">
        <v>3.6000000000000004E-2</v>
      </c>
      <c r="M114" s="229">
        <v>111.59300000000079</v>
      </c>
      <c r="N114" s="244">
        <v>9.2429999999999986</v>
      </c>
      <c r="O114" s="243">
        <v>102.35000000000079</v>
      </c>
      <c r="P114" s="229">
        <v>0</v>
      </c>
      <c r="Q114" s="229">
        <v>0</v>
      </c>
      <c r="R114" s="229">
        <v>0</v>
      </c>
      <c r="S114" s="229">
        <v>0.61899999999999999</v>
      </c>
      <c r="T114" s="229">
        <v>0.61899999999999999</v>
      </c>
      <c r="U114" s="229">
        <v>0</v>
      </c>
      <c r="V114" s="229">
        <v>110.97400000000079</v>
      </c>
      <c r="W114" s="229">
        <v>8.6239999999999988</v>
      </c>
      <c r="X114" s="229">
        <v>102.35000000000079</v>
      </c>
      <c r="Y114" s="229">
        <v>0</v>
      </c>
      <c r="Z114" s="229">
        <v>0</v>
      </c>
      <c r="AA114" s="229">
        <v>0</v>
      </c>
      <c r="AB114" s="228">
        <v>0</v>
      </c>
      <c r="AC114" s="83"/>
    </row>
    <row r="115" spans="1:29" ht="16.5" customHeight="1" x14ac:dyDescent="0.15">
      <c r="A115" s="43"/>
      <c r="B115" s="44"/>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c r="AC115" s="83"/>
    </row>
    <row r="118" spans="1:29" ht="17.25" x14ac:dyDescent="0.15">
      <c r="A118" s="33" t="s">
        <v>403</v>
      </c>
    </row>
    <row r="119" spans="1:29" ht="15" thickBot="1" x14ac:dyDescent="0.2">
      <c r="A119" s="387" t="s">
        <v>28</v>
      </c>
      <c r="B119" s="387"/>
      <c r="C119" s="387"/>
      <c r="D119" s="387"/>
      <c r="E119" s="387"/>
      <c r="F119" s="387"/>
      <c r="G119" s="387"/>
      <c r="H119" s="387"/>
      <c r="I119" s="387"/>
      <c r="J119" s="387"/>
      <c r="K119" s="387"/>
      <c r="L119" s="387"/>
      <c r="M119" s="387"/>
      <c r="N119" s="387"/>
      <c r="O119" s="387"/>
      <c r="P119" s="387"/>
      <c r="Q119" s="387"/>
      <c r="R119" s="387"/>
      <c r="S119" s="387"/>
      <c r="T119" s="387"/>
      <c r="U119" s="387"/>
      <c r="V119" s="387"/>
      <c r="W119" s="387"/>
      <c r="X119" s="387"/>
      <c r="Y119" s="387"/>
      <c r="Z119" s="387"/>
      <c r="AA119" s="387"/>
      <c r="AB119" s="387"/>
    </row>
    <row r="120" spans="1:29" ht="16.5" customHeight="1" x14ac:dyDescent="0.15">
      <c r="A120" s="98"/>
      <c r="B120" s="99"/>
      <c r="C120" s="136"/>
      <c r="D120" s="137" t="s">
        <v>0</v>
      </c>
      <c r="E120" s="138"/>
      <c r="F120" s="138"/>
      <c r="G120" s="138"/>
      <c r="H120" s="138"/>
      <c r="I120" s="138"/>
      <c r="J120" s="138"/>
      <c r="K120" s="138"/>
      <c r="L120" s="138"/>
      <c r="M120" s="138"/>
      <c r="N120" s="138"/>
      <c r="O120" s="138"/>
      <c r="P120" s="138"/>
      <c r="Q120" s="138"/>
      <c r="R120" s="138"/>
      <c r="S120" s="138"/>
      <c r="T120" s="138"/>
      <c r="U120" s="138"/>
      <c r="V120" s="138"/>
      <c r="W120" s="138"/>
      <c r="X120" s="138"/>
      <c r="Y120" s="137" t="s">
        <v>324</v>
      </c>
      <c r="Z120" s="138"/>
      <c r="AA120" s="138"/>
      <c r="AB120" s="139"/>
      <c r="AC120" s="25"/>
    </row>
    <row r="121" spans="1:29" ht="16.5" customHeight="1" x14ac:dyDescent="0.15">
      <c r="A121" s="100" t="s">
        <v>192</v>
      </c>
      <c r="B121" s="82"/>
      <c r="C121" s="75" t="s">
        <v>323</v>
      </c>
      <c r="D121" s="77" t="s">
        <v>3</v>
      </c>
      <c r="E121" s="76"/>
      <c r="F121" s="76"/>
      <c r="G121" s="76"/>
      <c r="H121" s="76"/>
      <c r="I121" s="76"/>
      <c r="J121" s="76"/>
      <c r="K121" s="76"/>
      <c r="L121" s="76"/>
      <c r="M121" s="77" t="s">
        <v>4</v>
      </c>
      <c r="N121" s="76"/>
      <c r="O121" s="76"/>
      <c r="P121" s="76"/>
      <c r="Q121" s="76"/>
      <c r="R121" s="76"/>
      <c r="S121" s="76"/>
      <c r="T121" s="76"/>
      <c r="U121" s="76"/>
      <c r="V121" s="76"/>
      <c r="W121" s="76"/>
      <c r="X121" s="76"/>
      <c r="Y121" s="71"/>
      <c r="Z121" s="71"/>
      <c r="AA121" s="71"/>
      <c r="AB121" s="140" t="s">
        <v>193</v>
      </c>
      <c r="AC121" s="25"/>
    </row>
    <row r="122" spans="1:29" ht="16.5" customHeight="1" x14ac:dyDescent="0.15">
      <c r="A122" s="100"/>
      <c r="B122" s="82"/>
      <c r="C122" s="75"/>
      <c r="D122" s="77" t="s">
        <v>5</v>
      </c>
      <c r="E122" s="76"/>
      <c r="F122" s="76"/>
      <c r="G122" s="77" t="s">
        <v>6</v>
      </c>
      <c r="H122" s="76"/>
      <c r="I122" s="76"/>
      <c r="J122" s="77" t="s">
        <v>7</v>
      </c>
      <c r="K122" s="76"/>
      <c r="L122" s="76"/>
      <c r="M122" s="77" t="s">
        <v>8</v>
      </c>
      <c r="N122" s="76"/>
      <c r="O122" s="76"/>
      <c r="P122" s="77" t="s">
        <v>6</v>
      </c>
      <c r="Q122" s="76"/>
      <c r="R122" s="76"/>
      <c r="S122" s="77" t="s">
        <v>7</v>
      </c>
      <c r="T122" s="76"/>
      <c r="U122" s="76"/>
      <c r="V122" s="77" t="s">
        <v>9</v>
      </c>
      <c r="W122" s="76"/>
      <c r="X122" s="76"/>
      <c r="Y122" s="75" t="s">
        <v>2</v>
      </c>
      <c r="Z122" s="75" t="s">
        <v>206</v>
      </c>
      <c r="AA122" s="75" t="s">
        <v>207</v>
      </c>
      <c r="AB122" s="140"/>
      <c r="AC122" s="25"/>
    </row>
    <row r="123" spans="1:29" ht="16.5" customHeight="1" x14ac:dyDescent="0.15">
      <c r="A123" s="34"/>
      <c r="B123" s="83"/>
      <c r="C123" s="78"/>
      <c r="D123" s="71" t="s">
        <v>2</v>
      </c>
      <c r="E123" s="71" t="s">
        <v>10</v>
      </c>
      <c r="F123" s="71" t="s">
        <v>11</v>
      </c>
      <c r="G123" s="71" t="s">
        <v>2</v>
      </c>
      <c r="H123" s="71" t="s">
        <v>10</v>
      </c>
      <c r="I123" s="71" t="s">
        <v>11</v>
      </c>
      <c r="J123" s="71" t="s">
        <v>2</v>
      </c>
      <c r="K123" s="71" t="s">
        <v>10</v>
      </c>
      <c r="L123" s="71" t="s">
        <v>11</v>
      </c>
      <c r="M123" s="71" t="s">
        <v>2</v>
      </c>
      <c r="N123" s="79" t="s">
        <v>10</v>
      </c>
      <c r="O123" s="80" t="s">
        <v>11</v>
      </c>
      <c r="P123" s="71" t="s">
        <v>2</v>
      </c>
      <c r="Q123" s="71" t="s">
        <v>10</v>
      </c>
      <c r="R123" s="71" t="s">
        <v>11</v>
      </c>
      <c r="S123" s="71" t="s">
        <v>2</v>
      </c>
      <c r="T123" s="71" t="s">
        <v>10</v>
      </c>
      <c r="U123" s="71" t="s">
        <v>11</v>
      </c>
      <c r="V123" s="71" t="s">
        <v>2</v>
      </c>
      <c r="W123" s="71" t="s">
        <v>10</v>
      </c>
      <c r="X123" s="71" t="s">
        <v>11</v>
      </c>
      <c r="Y123" s="78"/>
      <c r="Z123" s="78"/>
      <c r="AA123" s="78"/>
      <c r="AB123" s="141"/>
      <c r="AC123" s="25"/>
    </row>
    <row r="124" spans="1:29" ht="16.5" customHeight="1" x14ac:dyDescent="0.15">
      <c r="A124" s="142" t="s">
        <v>15</v>
      </c>
      <c r="B124" s="71" t="s">
        <v>13</v>
      </c>
      <c r="C124" s="231">
        <f>D124+M124+Y124+AB124</f>
        <v>53242.88000000023</v>
      </c>
      <c r="D124" s="231">
        <v>28867.400000000176</v>
      </c>
      <c r="E124" s="231">
        <v>28548.190000000177</v>
      </c>
      <c r="F124" s="231">
        <v>319.21000000000004</v>
      </c>
      <c r="G124" s="231">
        <v>28034.300000000178</v>
      </c>
      <c r="H124" s="231">
        <v>27864.850000000177</v>
      </c>
      <c r="I124" s="231">
        <v>169.45</v>
      </c>
      <c r="J124" s="231">
        <v>833.10000000000036</v>
      </c>
      <c r="K124" s="231">
        <v>683.34000000000037</v>
      </c>
      <c r="L124" s="231">
        <v>149.76000000000002</v>
      </c>
      <c r="M124" s="231">
        <v>23584.610000000052</v>
      </c>
      <c r="N124" s="246">
        <v>2246.9099999999944</v>
      </c>
      <c r="O124" s="245">
        <v>21337.700000000055</v>
      </c>
      <c r="P124" s="231">
        <v>0</v>
      </c>
      <c r="Q124" s="231">
        <v>0</v>
      </c>
      <c r="R124" s="231">
        <v>0</v>
      </c>
      <c r="S124" s="231">
        <v>254.39</v>
      </c>
      <c r="T124" s="231">
        <v>57.83</v>
      </c>
      <c r="U124" s="231">
        <v>196.56</v>
      </c>
      <c r="V124" s="231">
        <v>23330.220000000048</v>
      </c>
      <c r="W124" s="231">
        <v>2189.0799999999945</v>
      </c>
      <c r="X124" s="231">
        <v>21141.140000000054</v>
      </c>
      <c r="Y124" s="231">
        <v>790.22000000000025</v>
      </c>
      <c r="Z124" s="231">
        <v>466.08000000000027</v>
      </c>
      <c r="AA124" s="231">
        <v>324.14</v>
      </c>
      <c r="AB124" s="230">
        <v>0.65</v>
      </c>
      <c r="AC124" s="83"/>
    </row>
    <row r="125" spans="1:29" ht="16.5" customHeight="1" x14ac:dyDescent="0.15">
      <c r="A125" s="143"/>
      <c r="B125" s="71" t="s">
        <v>14</v>
      </c>
      <c r="C125" s="231">
        <f t="shared" ref="C125" si="65">D125+M125+Y125+AB125</f>
        <v>12418.147999999961</v>
      </c>
      <c r="D125" s="231">
        <v>8939.8969999999972</v>
      </c>
      <c r="E125" s="231">
        <v>8904.2609999999968</v>
      </c>
      <c r="F125" s="231">
        <v>35.635999999999981</v>
      </c>
      <c r="G125" s="231">
        <v>8843.9509999999973</v>
      </c>
      <c r="H125" s="231">
        <v>8822.4309999999969</v>
      </c>
      <c r="I125" s="231">
        <v>21.519999999999989</v>
      </c>
      <c r="J125" s="231">
        <v>95.945999999999941</v>
      </c>
      <c r="K125" s="231">
        <v>81.829999999999956</v>
      </c>
      <c r="L125" s="231">
        <v>14.115999999999989</v>
      </c>
      <c r="M125" s="231">
        <v>3478.2509999999629</v>
      </c>
      <c r="N125" s="246">
        <v>549.75099999999952</v>
      </c>
      <c r="O125" s="245">
        <v>2928.4999999999632</v>
      </c>
      <c r="P125" s="231">
        <v>0</v>
      </c>
      <c r="Q125" s="231">
        <v>0</v>
      </c>
      <c r="R125" s="231">
        <v>0</v>
      </c>
      <c r="S125" s="231">
        <v>28.607999999999997</v>
      </c>
      <c r="T125" s="231">
        <v>10.087</v>
      </c>
      <c r="U125" s="231">
        <v>18.520999999999997</v>
      </c>
      <c r="V125" s="231">
        <v>3449.6429999999627</v>
      </c>
      <c r="W125" s="231">
        <v>539.66399999999953</v>
      </c>
      <c r="X125" s="231">
        <v>2909.978999999963</v>
      </c>
      <c r="Y125" s="231">
        <v>0</v>
      </c>
      <c r="Z125" s="231">
        <v>0</v>
      </c>
      <c r="AA125" s="231">
        <v>0</v>
      </c>
      <c r="AB125" s="230">
        <v>0</v>
      </c>
      <c r="AC125" s="83"/>
    </row>
    <row r="126" spans="1:29" ht="16.5" customHeight="1" x14ac:dyDescent="0.15">
      <c r="A126" s="142" t="s">
        <v>489</v>
      </c>
      <c r="B126" s="71" t="s">
        <v>13</v>
      </c>
      <c r="C126" s="231">
        <f>D126+M126+Y126+AB126</f>
        <v>27389.37000000013</v>
      </c>
      <c r="D126" s="231">
        <v>14586.570000000096</v>
      </c>
      <c r="E126" s="231">
        <v>14465.110000000097</v>
      </c>
      <c r="F126" s="231">
        <v>121.46000000000001</v>
      </c>
      <c r="G126" s="231">
        <v>14222.360000000097</v>
      </c>
      <c r="H126" s="231">
        <v>14147.730000000098</v>
      </c>
      <c r="I126" s="231">
        <v>74.63000000000001</v>
      </c>
      <c r="J126" s="231">
        <v>364.21</v>
      </c>
      <c r="K126" s="231">
        <v>317.38</v>
      </c>
      <c r="L126" s="231">
        <v>46.829999999999991</v>
      </c>
      <c r="M126" s="231">
        <v>12319.980000000032</v>
      </c>
      <c r="N126" s="246">
        <v>1007.7799999999966</v>
      </c>
      <c r="O126" s="245">
        <v>11312.200000000035</v>
      </c>
      <c r="P126" s="231">
        <v>0</v>
      </c>
      <c r="Q126" s="231">
        <v>0</v>
      </c>
      <c r="R126" s="231">
        <v>0</v>
      </c>
      <c r="S126" s="231">
        <v>160.02000000000001</v>
      </c>
      <c r="T126" s="231">
        <v>28.029999999999994</v>
      </c>
      <c r="U126" s="231">
        <v>131.99</v>
      </c>
      <c r="V126" s="231">
        <v>12159.960000000032</v>
      </c>
      <c r="W126" s="231">
        <v>979.74999999999659</v>
      </c>
      <c r="X126" s="231">
        <v>11180.210000000036</v>
      </c>
      <c r="Y126" s="231">
        <v>482.17000000000019</v>
      </c>
      <c r="Z126" s="231">
        <v>298.5300000000002</v>
      </c>
      <c r="AA126" s="231">
        <v>183.64</v>
      </c>
      <c r="AB126" s="230">
        <v>0.65</v>
      </c>
      <c r="AC126" s="83"/>
    </row>
    <row r="127" spans="1:29" ht="16.5" customHeight="1" x14ac:dyDescent="0.15">
      <c r="A127" s="143" t="s">
        <v>473</v>
      </c>
      <c r="B127" s="71" t="s">
        <v>14</v>
      </c>
      <c r="C127" s="231">
        <f t="shared" ref="C127" si="66">D127+M127+Y127+AB127</f>
        <v>6570.4019999999782</v>
      </c>
      <c r="D127" s="231">
        <v>4804.2380000000039</v>
      </c>
      <c r="E127" s="231">
        <v>4791.6260000000038</v>
      </c>
      <c r="F127" s="231">
        <v>12.611999999999998</v>
      </c>
      <c r="G127" s="231">
        <v>4754.3130000000037</v>
      </c>
      <c r="H127" s="231">
        <v>4745.6800000000039</v>
      </c>
      <c r="I127" s="231">
        <v>8.6329999999999991</v>
      </c>
      <c r="J127" s="231">
        <v>49.92499999999999</v>
      </c>
      <c r="K127" s="231">
        <v>45.945999999999991</v>
      </c>
      <c r="L127" s="231">
        <v>3.9789999999999996</v>
      </c>
      <c r="M127" s="231">
        <v>1766.1639999999747</v>
      </c>
      <c r="N127" s="246">
        <v>245.1959999999996</v>
      </c>
      <c r="O127" s="245">
        <v>1520.9679999999751</v>
      </c>
      <c r="P127" s="231">
        <v>0</v>
      </c>
      <c r="Q127" s="231">
        <v>0</v>
      </c>
      <c r="R127" s="231">
        <v>0</v>
      </c>
      <c r="S127" s="231">
        <v>16.664999999999996</v>
      </c>
      <c r="T127" s="231">
        <v>4.661999999999999</v>
      </c>
      <c r="U127" s="231">
        <v>12.002999999999997</v>
      </c>
      <c r="V127" s="231">
        <v>1749.4989999999748</v>
      </c>
      <c r="W127" s="231">
        <v>240.53399999999959</v>
      </c>
      <c r="X127" s="231">
        <v>1508.9649999999751</v>
      </c>
      <c r="Y127" s="231">
        <v>0</v>
      </c>
      <c r="Z127" s="231">
        <v>0</v>
      </c>
      <c r="AA127" s="231">
        <v>0</v>
      </c>
      <c r="AB127" s="230">
        <v>0</v>
      </c>
      <c r="AC127" s="83"/>
    </row>
    <row r="128" spans="1:29" ht="16.5" customHeight="1" x14ac:dyDescent="0.15">
      <c r="A128" s="142" t="s">
        <v>48</v>
      </c>
      <c r="B128" s="71" t="s">
        <v>13</v>
      </c>
      <c r="C128" s="231">
        <f>D128+M128+Y128+AB128</f>
        <v>8554.840000000122</v>
      </c>
      <c r="D128" s="231">
        <v>3931.5700000000702</v>
      </c>
      <c r="E128" s="231">
        <v>3874.6000000000704</v>
      </c>
      <c r="F128" s="231">
        <v>56.97</v>
      </c>
      <c r="G128" s="231">
        <v>3812.6700000000706</v>
      </c>
      <c r="H128" s="231">
        <v>3773.4400000000705</v>
      </c>
      <c r="I128" s="231">
        <v>39.230000000000004</v>
      </c>
      <c r="J128" s="231">
        <v>118.89999999999995</v>
      </c>
      <c r="K128" s="231">
        <v>101.15999999999995</v>
      </c>
      <c r="L128" s="231">
        <v>17.739999999999998</v>
      </c>
      <c r="M128" s="231">
        <v>4395.6400000000513</v>
      </c>
      <c r="N128" s="246">
        <v>642.19999999999686</v>
      </c>
      <c r="O128" s="245">
        <v>3753.4400000000546</v>
      </c>
      <c r="P128" s="231">
        <v>0</v>
      </c>
      <c r="Q128" s="231">
        <v>0</v>
      </c>
      <c r="R128" s="231">
        <v>0</v>
      </c>
      <c r="S128" s="231">
        <v>23.439999999999994</v>
      </c>
      <c r="T128" s="231">
        <v>11.989999999999995</v>
      </c>
      <c r="U128" s="231">
        <v>11.45</v>
      </c>
      <c r="V128" s="231">
        <v>4372.2000000000517</v>
      </c>
      <c r="W128" s="231">
        <v>630.20999999999685</v>
      </c>
      <c r="X128" s="231">
        <v>3741.9900000000548</v>
      </c>
      <c r="Y128" s="231">
        <v>227.63000000000014</v>
      </c>
      <c r="Z128" s="231">
        <v>153.31000000000017</v>
      </c>
      <c r="AA128" s="231">
        <v>74.319999999999965</v>
      </c>
      <c r="AB128" s="230">
        <v>0</v>
      </c>
      <c r="AC128" s="83"/>
    </row>
    <row r="129" spans="1:29" ht="16.5" customHeight="1" x14ac:dyDescent="0.15">
      <c r="A129" s="143"/>
      <c r="B129" s="71" t="s">
        <v>14</v>
      </c>
      <c r="C129" s="231">
        <f t="shared" ref="C129" si="67">D129+M129+Y129+AB129</f>
        <v>1938.5989999999861</v>
      </c>
      <c r="D129" s="231">
        <v>1272.3830000000014</v>
      </c>
      <c r="E129" s="231">
        <v>1266.3810000000014</v>
      </c>
      <c r="F129" s="231">
        <v>6.0020000000000007</v>
      </c>
      <c r="G129" s="231">
        <v>1257.0320000000013</v>
      </c>
      <c r="H129" s="231">
        <v>1252.2700000000013</v>
      </c>
      <c r="I129" s="231">
        <v>4.7620000000000005</v>
      </c>
      <c r="J129" s="231">
        <v>15.350999999999992</v>
      </c>
      <c r="K129" s="231">
        <v>14.110999999999992</v>
      </c>
      <c r="L129" s="231">
        <v>1.2399999999999998</v>
      </c>
      <c r="M129" s="231">
        <v>666.21599999998455</v>
      </c>
      <c r="N129" s="246">
        <v>155.94899999999961</v>
      </c>
      <c r="O129" s="245">
        <v>510.26699999998493</v>
      </c>
      <c r="P129" s="231">
        <v>0</v>
      </c>
      <c r="Q129" s="231">
        <v>0</v>
      </c>
      <c r="R129" s="231">
        <v>0</v>
      </c>
      <c r="S129" s="231">
        <v>2.6689999999999996</v>
      </c>
      <c r="T129" s="231">
        <v>1.9989999999999999</v>
      </c>
      <c r="U129" s="231">
        <v>0.66999999999999993</v>
      </c>
      <c r="V129" s="231">
        <v>663.54699999998456</v>
      </c>
      <c r="W129" s="231">
        <v>153.94999999999962</v>
      </c>
      <c r="X129" s="231">
        <v>509.59699999998492</v>
      </c>
      <c r="Y129" s="231">
        <v>0</v>
      </c>
      <c r="Z129" s="231">
        <v>0</v>
      </c>
      <c r="AA129" s="231">
        <v>0</v>
      </c>
      <c r="AB129" s="230">
        <v>0</v>
      </c>
      <c r="AC129" s="83"/>
    </row>
    <row r="130" spans="1:29" ht="16.5" customHeight="1" x14ac:dyDescent="0.15">
      <c r="A130" s="142" t="s">
        <v>49</v>
      </c>
      <c r="B130" s="71" t="s">
        <v>13</v>
      </c>
      <c r="C130" s="231">
        <f>D130+M130+Y130+AB130</f>
        <v>5663.1399999999994</v>
      </c>
      <c r="D130" s="231">
        <v>2712.1600000000012</v>
      </c>
      <c r="E130" s="231">
        <v>2705.3700000000013</v>
      </c>
      <c r="F130" s="231">
        <v>6.79</v>
      </c>
      <c r="G130" s="231">
        <v>2684.8400000000015</v>
      </c>
      <c r="H130" s="231">
        <v>2678.5400000000013</v>
      </c>
      <c r="I130" s="231">
        <v>6.3</v>
      </c>
      <c r="J130" s="231">
        <v>27.319999999999997</v>
      </c>
      <c r="K130" s="231">
        <v>26.83</v>
      </c>
      <c r="L130" s="231">
        <v>0.49</v>
      </c>
      <c r="M130" s="231">
        <v>2856.2099999999987</v>
      </c>
      <c r="N130" s="246">
        <v>135.25999999999985</v>
      </c>
      <c r="O130" s="245">
        <v>2720.9499999999989</v>
      </c>
      <c r="P130" s="231">
        <v>0</v>
      </c>
      <c r="Q130" s="231">
        <v>0</v>
      </c>
      <c r="R130" s="231">
        <v>0</v>
      </c>
      <c r="S130" s="231">
        <v>7.120000000000001</v>
      </c>
      <c r="T130" s="231">
        <v>0.82000000000000006</v>
      </c>
      <c r="U130" s="231">
        <v>6.3000000000000007</v>
      </c>
      <c r="V130" s="231">
        <v>2849.0899999999988</v>
      </c>
      <c r="W130" s="231">
        <v>134.43999999999986</v>
      </c>
      <c r="X130" s="231">
        <v>2714.6499999999987</v>
      </c>
      <c r="Y130" s="231">
        <v>94.769999999999982</v>
      </c>
      <c r="Z130" s="231">
        <v>25.189999999999991</v>
      </c>
      <c r="AA130" s="231">
        <v>69.58</v>
      </c>
      <c r="AB130" s="230">
        <v>0</v>
      </c>
      <c r="AC130" s="83"/>
    </row>
    <row r="131" spans="1:29" ht="16.5" customHeight="1" x14ac:dyDescent="0.15">
      <c r="A131" s="143"/>
      <c r="B131" s="71" t="s">
        <v>14</v>
      </c>
      <c r="C131" s="231">
        <f t="shared" ref="C131" si="68">D131+M131+Y131+AB131</f>
        <v>1264.832999999991</v>
      </c>
      <c r="D131" s="231">
        <v>869.18999999999903</v>
      </c>
      <c r="E131" s="231">
        <v>868.43499999999904</v>
      </c>
      <c r="F131" s="231">
        <v>0.75500000000000034</v>
      </c>
      <c r="G131" s="231">
        <v>865.92799999999909</v>
      </c>
      <c r="H131" s="231">
        <v>865.22299999999905</v>
      </c>
      <c r="I131" s="231">
        <v>0.70500000000000029</v>
      </c>
      <c r="J131" s="231">
        <v>3.2619999999999982</v>
      </c>
      <c r="K131" s="231">
        <v>3.2119999999999984</v>
      </c>
      <c r="L131" s="231">
        <v>0.05</v>
      </c>
      <c r="M131" s="231">
        <v>395.64299999999196</v>
      </c>
      <c r="N131" s="246">
        <v>33.301999999999985</v>
      </c>
      <c r="O131" s="245">
        <v>362.34099999999199</v>
      </c>
      <c r="P131" s="231">
        <v>0</v>
      </c>
      <c r="Q131" s="231">
        <v>0</v>
      </c>
      <c r="R131" s="231">
        <v>0</v>
      </c>
      <c r="S131" s="231">
        <v>0.76200000000000012</v>
      </c>
      <c r="T131" s="231">
        <v>0.126</v>
      </c>
      <c r="U131" s="231">
        <v>0.63600000000000012</v>
      </c>
      <c r="V131" s="231">
        <v>394.88099999999196</v>
      </c>
      <c r="W131" s="231">
        <v>33.175999999999988</v>
      </c>
      <c r="X131" s="231">
        <v>361.70499999999197</v>
      </c>
      <c r="Y131" s="231">
        <v>0</v>
      </c>
      <c r="Z131" s="231">
        <v>0</v>
      </c>
      <c r="AA131" s="231">
        <v>0</v>
      </c>
      <c r="AB131" s="230">
        <v>0</v>
      </c>
      <c r="AC131" s="83"/>
    </row>
    <row r="132" spans="1:29" ht="16.5" customHeight="1" x14ac:dyDescent="0.15">
      <c r="A132" s="142" t="s">
        <v>481</v>
      </c>
      <c r="B132" s="71" t="s">
        <v>13</v>
      </c>
      <c r="C132" s="231">
        <f>D132+M132+Y132+AB132</f>
        <v>5675.9500000000171</v>
      </c>
      <c r="D132" s="231">
        <v>3651.5000000000264</v>
      </c>
      <c r="E132" s="231">
        <v>3616.5400000000263</v>
      </c>
      <c r="F132" s="231">
        <v>34.96</v>
      </c>
      <c r="G132" s="231">
        <v>3474.9900000000262</v>
      </c>
      <c r="H132" s="231">
        <v>3464.7900000000263</v>
      </c>
      <c r="I132" s="231">
        <v>10.200000000000001</v>
      </c>
      <c r="J132" s="231">
        <v>176.51000000000002</v>
      </c>
      <c r="K132" s="231">
        <v>151.75000000000003</v>
      </c>
      <c r="L132" s="231">
        <v>24.76</v>
      </c>
      <c r="M132" s="231">
        <v>1975.2899999999904</v>
      </c>
      <c r="N132" s="246">
        <v>84.919999999999959</v>
      </c>
      <c r="O132" s="245">
        <v>1890.3699999999903</v>
      </c>
      <c r="P132" s="231">
        <v>0</v>
      </c>
      <c r="Q132" s="231">
        <v>0</v>
      </c>
      <c r="R132" s="231">
        <v>0</v>
      </c>
      <c r="S132" s="231">
        <v>80.959999999999994</v>
      </c>
      <c r="T132" s="231">
        <v>0</v>
      </c>
      <c r="U132" s="231">
        <v>80.959999999999994</v>
      </c>
      <c r="V132" s="231">
        <v>1894.3299999999904</v>
      </c>
      <c r="W132" s="231">
        <v>84.919999999999959</v>
      </c>
      <c r="X132" s="231">
        <v>1809.4099999999903</v>
      </c>
      <c r="Y132" s="231">
        <v>48.510000000000019</v>
      </c>
      <c r="Z132" s="231">
        <v>35.480000000000018</v>
      </c>
      <c r="AA132" s="231">
        <v>13.030000000000001</v>
      </c>
      <c r="AB132" s="230">
        <v>0.65</v>
      </c>
      <c r="AC132" s="83"/>
    </row>
    <row r="133" spans="1:29" ht="16.5" customHeight="1" x14ac:dyDescent="0.15">
      <c r="A133" s="143"/>
      <c r="B133" s="71" t="s">
        <v>14</v>
      </c>
      <c r="C133" s="231">
        <f t="shared" ref="C133" si="69">D133+M133+Y133+AB133</f>
        <v>1455.1000000000035</v>
      </c>
      <c r="D133" s="231">
        <v>1186.2850000000046</v>
      </c>
      <c r="E133" s="231">
        <v>1182.8430000000046</v>
      </c>
      <c r="F133" s="231">
        <v>3.4420000000000002</v>
      </c>
      <c r="G133" s="231">
        <v>1163.3250000000046</v>
      </c>
      <c r="H133" s="231">
        <v>1162.3480000000045</v>
      </c>
      <c r="I133" s="231">
        <v>0.9770000000000002</v>
      </c>
      <c r="J133" s="231">
        <v>22.960000000000008</v>
      </c>
      <c r="K133" s="231">
        <v>20.495000000000008</v>
      </c>
      <c r="L133" s="231">
        <v>2.4649999999999999</v>
      </c>
      <c r="M133" s="231">
        <v>268.81499999999903</v>
      </c>
      <c r="N133" s="246">
        <v>21.158999999999992</v>
      </c>
      <c r="O133" s="245">
        <v>247.65599999999907</v>
      </c>
      <c r="P133" s="231">
        <v>0</v>
      </c>
      <c r="Q133" s="231">
        <v>0</v>
      </c>
      <c r="R133" s="231">
        <v>0</v>
      </c>
      <c r="S133" s="231">
        <v>7.3409999999999993</v>
      </c>
      <c r="T133" s="231">
        <v>0</v>
      </c>
      <c r="U133" s="231">
        <v>7.3409999999999993</v>
      </c>
      <c r="V133" s="231">
        <v>261.47399999999902</v>
      </c>
      <c r="W133" s="231">
        <v>21.158999999999992</v>
      </c>
      <c r="X133" s="231">
        <v>240.31499999999906</v>
      </c>
      <c r="Y133" s="231">
        <v>0</v>
      </c>
      <c r="Z133" s="231">
        <v>0</v>
      </c>
      <c r="AA133" s="231">
        <v>0</v>
      </c>
      <c r="AB133" s="230">
        <v>0</v>
      </c>
      <c r="AC133" s="83"/>
    </row>
    <row r="134" spans="1:29" ht="16.5" customHeight="1" x14ac:dyDescent="0.15">
      <c r="A134" s="142" t="s">
        <v>51</v>
      </c>
      <c r="B134" s="71" t="s">
        <v>13</v>
      </c>
      <c r="C134" s="231">
        <f>D134+M134+Y134+AB134</f>
        <v>2245.2799999999897</v>
      </c>
      <c r="D134" s="231">
        <v>778.98999999999785</v>
      </c>
      <c r="E134" s="231">
        <v>776.83999999999787</v>
      </c>
      <c r="F134" s="231">
        <v>2.15</v>
      </c>
      <c r="G134" s="231">
        <v>774.87999999999784</v>
      </c>
      <c r="H134" s="231">
        <v>774.87999999999784</v>
      </c>
      <c r="I134" s="231">
        <v>0</v>
      </c>
      <c r="J134" s="231">
        <v>4.1100000000000003</v>
      </c>
      <c r="K134" s="231">
        <v>1.9600000000000002</v>
      </c>
      <c r="L134" s="231">
        <v>2.15</v>
      </c>
      <c r="M134" s="231">
        <v>1452.9599999999921</v>
      </c>
      <c r="N134" s="246">
        <v>28.730000000000008</v>
      </c>
      <c r="O134" s="245">
        <v>1424.2299999999921</v>
      </c>
      <c r="P134" s="231">
        <v>0</v>
      </c>
      <c r="Q134" s="231">
        <v>0</v>
      </c>
      <c r="R134" s="231">
        <v>0</v>
      </c>
      <c r="S134" s="231">
        <v>6.3999999999999995</v>
      </c>
      <c r="T134" s="231">
        <v>0</v>
      </c>
      <c r="U134" s="231">
        <v>6.3999999999999995</v>
      </c>
      <c r="V134" s="231">
        <v>1446.559999999992</v>
      </c>
      <c r="W134" s="231">
        <v>28.730000000000008</v>
      </c>
      <c r="X134" s="231">
        <v>1417.829999999992</v>
      </c>
      <c r="Y134" s="231">
        <v>13.329999999999998</v>
      </c>
      <c r="Z134" s="231">
        <v>4.2399999999999975</v>
      </c>
      <c r="AA134" s="231">
        <v>9.09</v>
      </c>
      <c r="AB134" s="230">
        <v>0</v>
      </c>
      <c r="AC134" s="83"/>
    </row>
    <row r="135" spans="1:29" ht="16.5" customHeight="1" x14ac:dyDescent="0.15">
      <c r="A135" s="143"/>
      <c r="B135" s="71" t="s">
        <v>14</v>
      </c>
      <c r="C135" s="231">
        <f t="shared" ref="C135:C137" si="70">D135+M135+Y135+AB135</f>
        <v>458.55600000000038</v>
      </c>
      <c r="D135" s="231">
        <v>261.01300000000043</v>
      </c>
      <c r="E135" s="231">
        <v>260.95100000000042</v>
      </c>
      <c r="F135" s="231">
        <v>6.2000000000000006E-2</v>
      </c>
      <c r="G135" s="231">
        <v>260.40500000000043</v>
      </c>
      <c r="H135" s="231">
        <v>260.40500000000043</v>
      </c>
      <c r="I135" s="231">
        <v>0</v>
      </c>
      <c r="J135" s="231">
        <v>0.6080000000000001</v>
      </c>
      <c r="K135" s="231">
        <v>0.54600000000000004</v>
      </c>
      <c r="L135" s="231">
        <v>6.2000000000000006E-2</v>
      </c>
      <c r="M135" s="231">
        <v>197.54299999999992</v>
      </c>
      <c r="N135" s="246">
        <v>6.7059999999999995</v>
      </c>
      <c r="O135" s="245">
        <v>190.83699999999993</v>
      </c>
      <c r="P135" s="231">
        <v>0</v>
      </c>
      <c r="Q135" s="231">
        <v>0</v>
      </c>
      <c r="R135" s="231">
        <v>0</v>
      </c>
      <c r="S135" s="231">
        <v>0.65800000000000003</v>
      </c>
      <c r="T135" s="231">
        <v>0</v>
      </c>
      <c r="U135" s="231">
        <v>0.65800000000000003</v>
      </c>
      <c r="V135" s="231">
        <v>196.88499999999993</v>
      </c>
      <c r="W135" s="231">
        <v>6.7059999999999995</v>
      </c>
      <c r="X135" s="231">
        <v>190.17899999999995</v>
      </c>
      <c r="Y135" s="231">
        <v>0</v>
      </c>
      <c r="Z135" s="231">
        <v>0</v>
      </c>
      <c r="AA135" s="231">
        <v>0</v>
      </c>
      <c r="AB135" s="230">
        <v>0</v>
      </c>
      <c r="AC135" s="83"/>
    </row>
    <row r="136" spans="1:29" ht="16.5" customHeight="1" x14ac:dyDescent="0.15">
      <c r="A136" s="142" t="s">
        <v>50</v>
      </c>
      <c r="B136" s="71" t="s">
        <v>13</v>
      </c>
      <c r="C136" s="231">
        <f t="shared" si="70"/>
        <v>5250.1599999999989</v>
      </c>
      <c r="D136" s="231">
        <v>3512.3500000000013</v>
      </c>
      <c r="E136" s="231">
        <v>3491.7600000000011</v>
      </c>
      <c r="F136" s="231">
        <v>20.590000000000003</v>
      </c>
      <c r="G136" s="231">
        <v>3474.9800000000014</v>
      </c>
      <c r="H136" s="231">
        <v>3456.0800000000013</v>
      </c>
      <c r="I136" s="231">
        <v>18.900000000000002</v>
      </c>
      <c r="J136" s="231">
        <v>37.370000000000012</v>
      </c>
      <c r="K136" s="231">
        <v>35.680000000000014</v>
      </c>
      <c r="L136" s="231">
        <v>1.6900000000000002</v>
      </c>
      <c r="M136" s="231">
        <v>1639.8799999999974</v>
      </c>
      <c r="N136" s="246">
        <v>116.66999999999999</v>
      </c>
      <c r="O136" s="245">
        <v>1523.2099999999973</v>
      </c>
      <c r="P136" s="231">
        <v>0</v>
      </c>
      <c r="Q136" s="231">
        <v>0</v>
      </c>
      <c r="R136" s="231">
        <v>0</v>
      </c>
      <c r="S136" s="231">
        <v>42.1</v>
      </c>
      <c r="T136" s="231">
        <v>15.22</v>
      </c>
      <c r="U136" s="231">
        <v>26.880000000000003</v>
      </c>
      <c r="V136" s="231">
        <v>1597.7799999999972</v>
      </c>
      <c r="W136" s="231">
        <v>101.44999999999999</v>
      </c>
      <c r="X136" s="231">
        <v>1496.3299999999972</v>
      </c>
      <c r="Y136" s="231">
        <v>97.930000000000035</v>
      </c>
      <c r="Z136" s="231">
        <v>80.310000000000031</v>
      </c>
      <c r="AA136" s="231">
        <v>17.62</v>
      </c>
      <c r="AB136" s="230">
        <v>0</v>
      </c>
      <c r="AC136" s="83"/>
    </row>
    <row r="137" spans="1:29" ht="16.5" customHeight="1" thickBot="1" x14ac:dyDescent="0.2">
      <c r="A137" s="323"/>
      <c r="B137" s="145" t="s">
        <v>14</v>
      </c>
      <c r="C137" s="229">
        <f t="shared" si="70"/>
        <v>1453.3139999999976</v>
      </c>
      <c r="D137" s="229">
        <v>1215.3669999999984</v>
      </c>
      <c r="E137" s="229">
        <v>1213.0159999999983</v>
      </c>
      <c r="F137" s="229">
        <v>2.3509999999999991</v>
      </c>
      <c r="G137" s="229">
        <v>1207.6229999999982</v>
      </c>
      <c r="H137" s="229">
        <v>1205.4339999999982</v>
      </c>
      <c r="I137" s="229">
        <v>2.1889999999999992</v>
      </c>
      <c r="J137" s="229">
        <v>7.7439999999999944</v>
      </c>
      <c r="K137" s="229">
        <v>7.5819999999999945</v>
      </c>
      <c r="L137" s="229">
        <v>0.16199999999999998</v>
      </c>
      <c r="M137" s="229">
        <v>237.94699999999932</v>
      </c>
      <c r="N137" s="244">
        <v>28.080000000000009</v>
      </c>
      <c r="O137" s="243">
        <v>209.86699999999931</v>
      </c>
      <c r="P137" s="229">
        <v>0</v>
      </c>
      <c r="Q137" s="229">
        <v>0</v>
      </c>
      <c r="R137" s="229">
        <v>0</v>
      </c>
      <c r="S137" s="229">
        <v>5.2349999999999994</v>
      </c>
      <c r="T137" s="229">
        <v>2.5369999999999995</v>
      </c>
      <c r="U137" s="229">
        <v>2.6979999999999995</v>
      </c>
      <c r="V137" s="229">
        <v>232.71199999999931</v>
      </c>
      <c r="W137" s="229">
        <v>25.54300000000001</v>
      </c>
      <c r="X137" s="229">
        <v>207.1689999999993</v>
      </c>
      <c r="Y137" s="229">
        <v>0</v>
      </c>
      <c r="Z137" s="229">
        <v>0</v>
      </c>
      <c r="AA137" s="229">
        <v>0</v>
      </c>
      <c r="AB137" s="228">
        <v>0</v>
      </c>
      <c r="AC137" s="83"/>
    </row>
    <row r="138" spans="1:29" ht="16.5" customHeight="1" x14ac:dyDescent="0.15">
      <c r="A138" s="43"/>
      <c r="B138" s="44"/>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c r="AA138" s="81"/>
      <c r="AB138" s="81"/>
      <c r="AC138" s="83"/>
    </row>
    <row r="141" spans="1:29" ht="17.25" x14ac:dyDescent="0.15">
      <c r="A141" s="33" t="s">
        <v>496</v>
      </c>
    </row>
    <row r="142" spans="1:29" ht="15" thickBot="1" x14ac:dyDescent="0.2">
      <c r="A142" s="387" t="s">
        <v>28</v>
      </c>
      <c r="B142" s="387"/>
      <c r="C142" s="387"/>
      <c r="D142" s="387"/>
      <c r="E142" s="387"/>
      <c r="F142" s="387"/>
      <c r="G142" s="387"/>
      <c r="H142" s="387"/>
      <c r="I142" s="387"/>
      <c r="J142" s="387"/>
      <c r="K142" s="387"/>
      <c r="L142" s="387"/>
      <c r="M142" s="387"/>
      <c r="N142" s="387"/>
      <c r="O142" s="387"/>
      <c r="P142" s="387"/>
      <c r="Q142" s="387"/>
      <c r="R142" s="387"/>
      <c r="S142" s="387"/>
      <c r="T142" s="387"/>
      <c r="U142" s="387"/>
      <c r="V142" s="387"/>
      <c r="W142" s="387"/>
      <c r="X142" s="387"/>
      <c r="Y142" s="387"/>
      <c r="Z142" s="387"/>
      <c r="AA142" s="387"/>
      <c r="AB142" s="387"/>
    </row>
    <row r="143" spans="1:29" ht="16.5" customHeight="1" x14ac:dyDescent="0.15">
      <c r="A143" s="98"/>
      <c r="B143" s="99"/>
      <c r="C143" s="136"/>
      <c r="D143" s="137" t="s">
        <v>0</v>
      </c>
      <c r="E143" s="138"/>
      <c r="F143" s="138"/>
      <c r="G143" s="138"/>
      <c r="H143" s="138"/>
      <c r="I143" s="138"/>
      <c r="J143" s="138"/>
      <c r="K143" s="138"/>
      <c r="L143" s="138"/>
      <c r="M143" s="138"/>
      <c r="N143" s="138"/>
      <c r="O143" s="138"/>
      <c r="P143" s="138"/>
      <c r="Q143" s="138"/>
      <c r="R143" s="138"/>
      <c r="S143" s="138"/>
      <c r="T143" s="138"/>
      <c r="U143" s="138"/>
      <c r="V143" s="138"/>
      <c r="W143" s="138"/>
      <c r="X143" s="138"/>
      <c r="Y143" s="137" t="s">
        <v>324</v>
      </c>
      <c r="Z143" s="138"/>
      <c r="AA143" s="138"/>
      <c r="AB143" s="139"/>
      <c r="AC143" s="25"/>
    </row>
    <row r="144" spans="1:29" ht="16.5" customHeight="1" x14ac:dyDescent="0.15">
      <c r="A144" s="100" t="s">
        <v>192</v>
      </c>
      <c r="B144" s="82"/>
      <c r="C144" s="75" t="s">
        <v>323</v>
      </c>
      <c r="D144" s="77" t="s">
        <v>3</v>
      </c>
      <c r="E144" s="76"/>
      <c r="F144" s="76"/>
      <c r="G144" s="76"/>
      <c r="H144" s="76"/>
      <c r="I144" s="76"/>
      <c r="J144" s="76"/>
      <c r="K144" s="76"/>
      <c r="L144" s="76"/>
      <c r="M144" s="77" t="s">
        <v>4</v>
      </c>
      <c r="N144" s="76"/>
      <c r="O144" s="76"/>
      <c r="P144" s="76"/>
      <c r="Q144" s="76"/>
      <c r="R144" s="76"/>
      <c r="S144" s="76"/>
      <c r="T144" s="76"/>
      <c r="U144" s="76"/>
      <c r="V144" s="76"/>
      <c r="W144" s="76"/>
      <c r="X144" s="76"/>
      <c r="Y144" s="71"/>
      <c r="Z144" s="71"/>
      <c r="AA144" s="71"/>
      <c r="AB144" s="140" t="s">
        <v>193</v>
      </c>
      <c r="AC144" s="25"/>
    </row>
    <row r="145" spans="1:29" ht="16.5" customHeight="1" x14ac:dyDescent="0.15">
      <c r="A145" s="100"/>
      <c r="B145" s="82"/>
      <c r="C145" s="75"/>
      <c r="D145" s="77" t="s">
        <v>5</v>
      </c>
      <c r="E145" s="76"/>
      <c r="F145" s="76"/>
      <c r="G145" s="77" t="s">
        <v>6</v>
      </c>
      <c r="H145" s="76"/>
      <c r="I145" s="76"/>
      <c r="J145" s="77" t="s">
        <v>7</v>
      </c>
      <c r="K145" s="76"/>
      <c r="L145" s="76"/>
      <c r="M145" s="77" t="s">
        <v>8</v>
      </c>
      <c r="N145" s="76"/>
      <c r="O145" s="76"/>
      <c r="P145" s="77" t="s">
        <v>6</v>
      </c>
      <c r="Q145" s="76"/>
      <c r="R145" s="76"/>
      <c r="S145" s="77" t="s">
        <v>7</v>
      </c>
      <c r="T145" s="76"/>
      <c r="U145" s="76"/>
      <c r="V145" s="77" t="s">
        <v>9</v>
      </c>
      <c r="W145" s="76"/>
      <c r="X145" s="76"/>
      <c r="Y145" s="75" t="s">
        <v>2</v>
      </c>
      <c r="Z145" s="75" t="s">
        <v>206</v>
      </c>
      <c r="AA145" s="75" t="s">
        <v>207</v>
      </c>
      <c r="AB145" s="140"/>
      <c r="AC145" s="25"/>
    </row>
    <row r="146" spans="1:29" ht="16.5" customHeight="1" x14ac:dyDescent="0.15">
      <c r="A146" s="34"/>
      <c r="B146" s="83"/>
      <c r="C146" s="78"/>
      <c r="D146" s="71" t="s">
        <v>2</v>
      </c>
      <c r="E146" s="71" t="s">
        <v>10</v>
      </c>
      <c r="F146" s="71" t="s">
        <v>11</v>
      </c>
      <c r="G146" s="71" t="s">
        <v>2</v>
      </c>
      <c r="H146" s="71" t="s">
        <v>10</v>
      </c>
      <c r="I146" s="71" t="s">
        <v>11</v>
      </c>
      <c r="J146" s="71" t="s">
        <v>2</v>
      </c>
      <c r="K146" s="71" t="s">
        <v>10</v>
      </c>
      <c r="L146" s="71" t="s">
        <v>11</v>
      </c>
      <c r="M146" s="71" t="s">
        <v>2</v>
      </c>
      <c r="N146" s="79" t="s">
        <v>10</v>
      </c>
      <c r="O146" s="80" t="s">
        <v>11</v>
      </c>
      <c r="P146" s="71" t="s">
        <v>2</v>
      </c>
      <c r="Q146" s="71" t="s">
        <v>10</v>
      </c>
      <c r="R146" s="71" t="s">
        <v>11</v>
      </c>
      <c r="S146" s="71" t="s">
        <v>2</v>
      </c>
      <c r="T146" s="71" t="s">
        <v>10</v>
      </c>
      <c r="U146" s="71" t="s">
        <v>11</v>
      </c>
      <c r="V146" s="71" t="s">
        <v>2</v>
      </c>
      <c r="W146" s="71" t="s">
        <v>10</v>
      </c>
      <c r="X146" s="71" t="s">
        <v>11</v>
      </c>
      <c r="Y146" s="78"/>
      <c r="Z146" s="78"/>
      <c r="AA146" s="78"/>
      <c r="AB146" s="141"/>
      <c r="AC146" s="25"/>
    </row>
    <row r="147" spans="1:29" ht="16.5" customHeight="1" x14ac:dyDescent="0.15">
      <c r="A147" s="142" t="s">
        <v>483</v>
      </c>
      <c r="B147" s="71" t="s">
        <v>13</v>
      </c>
      <c r="C147" s="231">
        <f>D147+M147+Y147+AB147</f>
        <v>25853.510000000093</v>
      </c>
      <c r="D147" s="231">
        <v>14280.83000000008</v>
      </c>
      <c r="E147" s="231">
        <v>14083.08000000008</v>
      </c>
      <c r="F147" s="231">
        <v>197.75</v>
      </c>
      <c r="G147" s="231">
        <v>13811.940000000079</v>
      </c>
      <c r="H147" s="231">
        <v>13717.120000000079</v>
      </c>
      <c r="I147" s="231">
        <v>94.819999999999979</v>
      </c>
      <c r="J147" s="231">
        <v>468.89000000000044</v>
      </c>
      <c r="K147" s="231">
        <v>365.96000000000038</v>
      </c>
      <c r="L147" s="231">
        <v>102.93000000000004</v>
      </c>
      <c r="M147" s="231">
        <v>11264.630000000016</v>
      </c>
      <c r="N147" s="246">
        <v>1239.1299999999976</v>
      </c>
      <c r="O147" s="245">
        <v>10025.500000000018</v>
      </c>
      <c r="P147" s="231">
        <v>0</v>
      </c>
      <c r="Q147" s="231">
        <v>0</v>
      </c>
      <c r="R147" s="231">
        <v>0</v>
      </c>
      <c r="S147" s="231">
        <v>94.36999999999999</v>
      </c>
      <c r="T147" s="231">
        <v>29.8</v>
      </c>
      <c r="U147" s="231">
        <v>64.569999999999993</v>
      </c>
      <c r="V147" s="231">
        <v>11170.260000000017</v>
      </c>
      <c r="W147" s="231">
        <v>1209.3299999999977</v>
      </c>
      <c r="X147" s="231">
        <v>9960.9300000000185</v>
      </c>
      <c r="Y147" s="231">
        <v>308.05000000000007</v>
      </c>
      <c r="Z147" s="231">
        <v>167.55000000000007</v>
      </c>
      <c r="AA147" s="231">
        <v>140.5</v>
      </c>
      <c r="AB147" s="230">
        <v>0</v>
      </c>
      <c r="AC147" s="83"/>
    </row>
    <row r="148" spans="1:29" ht="16.5" customHeight="1" x14ac:dyDescent="0.15">
      <c r="A148" s="143" t="s">
        <v>473</v>
      </c>
      <c r="B148" s="71" t="s">
        <v>14</v>
      </c>
      <c r="C148" s="231">
        <f t="shared" ref="C148" si="71">D148+M148+Y148+AB148</f>
        <v>5847.7459999999801</v>
      </c>
      <c r="D148" s="231">
        <v>4135.6589999999924</v>
      </c>
      <c r="E148" s="231">
        <v>4112.634999999992</v>
      </c>
      <c r="F148" s="231">
        <v>23.02399999999998</v>
      </c>
      <c r="G148" s="231">
        <v>4089.6379999999922</v>
      </c>
      <c r="H148" s="231">
        <v>4076.750999999992</v>
      </c>
      <c r="I148" s="231">
        <v>12.886999999999988</v>
      </c>
      <c r="J148" s="231">
        <v>46.020999999999944</v>
      </c>
      <c r="K148" s="231">
        <v>35.883999999999958</v>
      </c>
      <c r="L148" s="231">
        <v>10.13699999999999</v>
      </c>
      <c r="M148" s="231">
        <v>1712.0869999999877</v>
      </c>
      <c r="N148" s="246">
        <v>304.55499999999989</v>
      </c>
      <c r="O148" s="245">
        <v>1407.5319999999879</v>
      </c>
      <c r="P148" s="231">
        <v>0</v>
      </c>
      <c r="Q148" s="231">
        <v>0</v>
      </c>
      <c r="R148" s="231">
        <v>0</v>
      </c>
      <c r="S148" s="231">
        <v>11.943000000000001</v>
      </c>
      <c r="T148" s="231">
        <v>5.4250000000000007</v>
      </c>
      <c r="U148" s="231">
        <v>6.5180000000000007</v>
      </c>
      <c r="V148" s="231">
        <v>1700.1439999999877</v>
      </c>
      <c r="W148" s="231">
        <v>299.12999999999988</v>
      </c>
      <c r="X148" s="231">
        <v>1401.0139999999878</v>
      </c>
      <c r="Y148" s="231">
        <v>0</v>
      </c>
      <c r="Z148" s="231">
        <v>0</v>
      </c>
      <c r="AA148" s="231">
        <v>0</v>
      </c>
      <c r="AB148" s="230">
        <v>0</v>
      </c>
      <c r="AC148" s="83"/>
    </row>
    <row r="149" spans="1:29" ht="16.5" customHeight="1" x14ac:dyDescent="0.15">
      <c r="A149" s="142" t="s">
        <v>178</v>
      </c>
      <c r="B149" s="71" t="s">
        <v>13</v>
      </c>
      <c r="C149" s="231">
        <f>D149+M149+Y149+AB149</f>
        <v>6001.0099999999911</v>
      </c>
      <c r="D149" s="231">
        <v>2571.2099999999987</v>
      </c>
      <c r="E149" s="231">
        <v>2516.9899999999989</v>
      </c>
      <c r="F149" s="231">
        <v>54.220000000000006</v>
      </c>
      <c r="G149" s="231">
        <v>2351.2699999999986</v>
      </c>
      <c r="H149" s="231">
        <v>2332.9199999999987</v>
      </c>
      <c r="I149" s="231">
        <v>18.350000000000009</v>
      </c>
      <c r="J149" s="231">
        <v>219.9400000000002</v>
      </c>
      <c r="K149" s="231">
        <v>184.07000000000019</v>
      </c>
      <c r="L149" s="231">
        <v>35.869999999999997</v>
      </c>
      <c r="M149" s="231">
        <v>3380.2899999999927</v>
      </c>
      <c r="N149" s="246">
        <v>734.32999999999743</v>
      </c>
      <c r="O149" s="245">
        <v>2645.959999999995</v>
      </c>
      <c r="P149" s="231">
        <v>0</v>
      </c>
      <c r="Q149" s="231">
        <v>0</v>
      </c>
      <c r="R149" s="231">
        <v>0</v>
      </c>
      <c r="S149" s="231">
        <v>60.22999999999999</v>
      </c>
      <c r="T149" s="231">
        <v>24.37</v>
      </c>
      <c r="U149" s="231">
        <v>35.859999999999992</v>
      </c>
      <c r="V149" s="231">
        <v>3320.0599999999922</v>
      </c>
      <c r="W149" s="231">
        <v>709.95999999999742</v>
      </c>
      <c r="X149" s="231">
        <v>2610.0999999999949</v>
      </c>
      <c r="Y149" s="231">
        <v>49.509999999999991</v>
      </c>
      <c r="Z149" s="231">
        <v>16.029999999999998</v>
      </c>
      <c r="AA149" s="231">
        <v>33.47999999999999</v>
      </c>
      <c r="AB149" s="230">
        <v>0</v>
      </c>
      <c r="AC149" s="83"/>
    </row>
    <row r="150" spans="1:29" ht="16.5" customHeight="1" x14ac:dyDescent="0.15">
      <c r="A150" s="143"/>
      <c r="B150" s="71" t="s">
        <v>14</v>
      </c>
      <c r="C150" s="231">
        <f t="shared" ref="C150" si="72">D150+M150+Y150+AB150</f>
        <v>1257.8949999999929</v>
      </c>
      <c r="D150" s="231">
        <v>699.24799999999527</v>
      </c>
      <c r="E150" s="231">
        <v>693.68999999999528</v>
      </c>
      <c r="F150" s="231">
        <v>5.5579999999999998</v>
      </c>
      <c r="G150" s="231">
        <v>679.00899999999535</v>
      </c>
      <c r="H150" s="231">
        <v>676.92899999999531</v>
      </c>
      <c r="I150" s="231">
        <v>2.0799999999999996</v>
      </c>
      <c r="J150" s="231">
        <v>20.238999999999976</v>
      </c>
      <c r="K150" s="231">
        <v>16.760999999999974</v>
      </c>
      <c r="L150" s="231">
        <v>3.4779999999999998</v>
      </c>
      <c r="M150" s="231">
        <v>558.64699999999766</v>
      </c>
      <c r="N150" s="246">
        <v>184.70599999999985</v>
      </c>
      <c r="O150" s="245">
        <v>373.94099999999787</v>
      </c>
      <c r="P150" s="231">
        <v>0</v>
      </c>
      <c r="Q150" s="231">
        <v>0</v>
      </c>
      <c r="R150" s="231">
        <v>0</v>
      </c>
      <c r="S150" s="231">
        <v>8.3840000000000003</v>
      </c>
      <c r="T150" s="231">
        <v>4.8029999999999999</v>
      </c>
      <c r="U150" s="231">
        <v>3.5810000000000004</v>
      </c>
      <c r="V150" s="231">
        <v>550.26299999999765</v>
      </c>
      <c r="W150" s="231">
        <v>179.90299999999985</v>
      </c>
      <c r="X150" s="231">
        <v>370.35999999999785</v>
      </c>
      <c r="Y150" s="231">
        <v>0</v>
      </c>
      <c r="Z150" s="231">
        <v>0</v>
      </c>
      <c r="AA150" s="231">
        <v>0</v>
      </c>
      <c r="AB150" s="230">
        <v>0</v>
      </c>
      <c r="AC150" s="83"/>
    </row>
    <row r="151" spans="1:29" ht="16.5" customHeight="1" x14ac:dyDescent="0.15">
      <c r="A151" s="142" t="s">
        <v>410</v>
      </c>
      <c r="B151" s="71" t="s">
        <v>13</v>
      </c>
      <c r="C151" s="231">
        <f>D151+M151+Y151+AB151</f>
        <v>2967.549999999992</v>
      </c>
      <c r="D151" s="231">
        <v>2263.7299999999914</v>
      </c>
      <c r="E151" s="231">
        <v>2251.5599999999913</v>
      </c>
      <c r="F151" s="231">
        <v>12.169999999999984</v>
      </c>
      <c r="G151" s="231">
        <v>2256.8399999999915</v>
      </c>
      <c r="H151" s="231">
        <v>2247.4399999999914</v>
      </c>
      <c r="I151" s="231">
        <v>9.3999999999999861</v>
      </c>
      <c r="J151" s="231">
        <v>6.889999999999997</v>
      </c>
      <c r="K151" s="231">
        <v>4.1199999999999983</v>
      </c>
      <c r="L151" s="231">
        <v>2.7699999999999982</v>
      </c>
      <c r="M151" s="231">
        <v>633.40000000000066</v>
      </c>
      <c r="N151" s="246">
        <v>29.419999999999987</v>
      </c>
      <c r="O151" s="245">
        <v>603.9800000000007</v>
      </c>
      <c r="P151" s="231">
        <v>0</v>
      </c>
      <c r="Q151" s="231">
        <v>0</v>
      </c>
      <c r="R151" s="231">
        <v>0</v>
      </c>
      <c r="S151" s="231">
        <v>5.59</v>
      </c>
      <c r="T151" s="231">
        <v>0.90999999999999992</v>
      </c>
      <c r="U151" s="231">
        <v>4.68</v>
      </c>
      <c r="V151" s="231">
        <v>627.81000000000074</v>
      </c>
      <c r="W151" s="231">
        <v>28.509999999999987</v>
      </c>
      <c r="X151" s="231">
        <v>599.30000000000075</v>
      </c>
      <c r="Y151" s="231">
        <v>70.42</v>
      </c>
      <c r="Z151" s="231">
        <v>6.4400000000000013</v>
      </c>
      <c r="AA151" s="231">
        <v>63.980000000000004</v>
      </c>
      <c r="AB151" s="230">
        <v>0</v>
      </c>
      <c r="AC151" s="83"/>
    </row>
    <row r="152" spans="1:29" ht="16.5" customHeight="1" x14ac:dyDescent="0.15">
      <c r="A152" s="143"/>
      <c r="B152" s="71" t="s">
        <v>14</v>
      </c>
      <c r="C152" s="231">
        <f t="shared" ref="C152" si="73">D152+M152+Y152+AB152</f>
        <v>631.81899999999985</v>
      </c>
      <c r="D152" s="231">
        <v>540.05199999999968</v>
      </c>
      <c r="E152" s="231">
        <v>539.01099999999963</v>
      </c>
      <c r="F152" s="231">
        <v>1.0410000000000004</v>
      </c>
      <c r="G152" s="231">
        <v>539.69199999999955</v>
      </c>
      <c r="H152" s="231">
        <v>538.79699999999957</v>
      </c>
      <c r="I152" s="231">
        <v>0.89500000000000035</v>
      </c>
      <c r="J152" s="231">
        <v>0.3600000000000001</v>
      </c>
      <c r="K152" s="231">
        <v>0.21400000000000005</v>
      </c>
      <c r="L152" s="231">
        <v>0.14600000000000007</v>
      </c>
      <c r="M152" s="231">
        <v>91.767000000000181</v>
      </c>
      <c r="N152" s="246">
        <v>6.6689999999999996</v>
      </c>
      <c r="O152" s="245">
        <v>85.098000000000184</v>
      </c>
      <c r="P152" s="231">
        <v>0</v>
      </c>
      <c r="Q152" s="231">
        <v>0</v>
      </c>
      <c r="R152" s="231">
        <v>0</v>
      </c>
      <c r="S152" s="231">
        <v>0.64100000000000001</v>
      </c>
      <c r="T152" s="231">
        <v>0.16600000000000001</v>
      </c>
      <c r="U152" s="231">
        <v>0.47499999999999998</v>
      </c>
      <c r="V152" s="231">
        <v>91.12600000000019</v>
      </c>
      <c r="W152" s="231">
        <v>6.5029999999999992</v>
      </c>
      <c r="X152" s="231">
        <v>84.623000000000189</v>
      </c>
      <c r="Y152" s="231">
        <v>0</v>
      </c>
      <c r="Z152" s="231">
        <v>0</v>
      </c>
      <c r="AA152" s="231">
        <v>0</v>
      </c>
      <c r="AB152" s="230">
        <v>0</v>
      </c>
      <c r="AC152" s="83"/>
    </row>
    <row r="153" spans="1:29" ht="16.5" customHeight="1" x14ac:dyDescent="0.15">
      <c r="A153" s="142" t="s">
        <v>484</v>
      </c>
      <c r="B153" s="71" t="s">
        <v>13</v>
      </c>
      <c r="C153" s="231">
        <f>D153+M153+Y153+AB153</f>
        <v>7825.6000000000622</v>
      </c>
      <c r="D153" s="231">
        <v>4344.5900000000429</v>
      </c>
      <c r="E153" s="231">
        <v>4315.4400000000433</v>
      </c>
      <c r="F153" s="231">
        <v>29.15</v>
      </c>
      <c r="G153" s="231">
        <v>4336.720000000043</v>
      </c>
      <c r="H153" s="231">
        <v>4310.6300000000429</v>
      </c>
      <c r="I153" s="231">
        <v>26.09</v>
      </c>
      <c r="J153" s="231">
        <v>7.8699999999999992</v>
      </c>
      <c r="K153" s="231">
        <v>4.8099999999999996</v>
      </c>
      <c r="L153" s="231">
        <v>3.06</v>
      </c>
      <c r="M153" s="231">
        <v>3411.6700000000192</v>
      </c>
      <c r="N153" s="246">
        <v>116.02000000000004</v>
      </c>
      <c r="O153" s="245">
        <v>3295.6500000000192</v>
      </c>
      <c r="P153" s="231">
        <v>0</v>
      </c>
      <c r="Q153" s="231">
        <v>0</v>
      </c>
      <c r="R153" s="231">
        <v>0</v>
      </c>
      <c r="S153" s="231">
        <v>0</v>
      </c>
      <c r="T153" s="231">
        <v>0</v>
      </c>
      <c r="U153" s="231">
        <v>0</v>
      </c>
      <c r="V153" s="231">
        <v>3411.6700000000192</v>
      </c>
      <c r="W153" s="231">
        <v>116.02000000000004</v>
      </c>
      <c r="X153" s="231">
        <v>3295.6500000000192</v>
      </c>
      <c r="Y153" s="231">
        <v>69.34</v>
      </c>
      <c r="Z153" s="231">
        <v>65.88000000000001</v>
      </c>
      <c r="AA153" s="231">
        <v>3.46</v>
      </c>
      <c r="AB153" s="230">
        <v>0</v>
      </c>
      <c r="AC153" s="83"/>
    </row>
    <row r="154" spans="1:29" ht="16.5" customHeight="1" x14ac:dyDescent="0.15">
      <c r="A154" s="143"/>
      <c r="B154" s="71" t="s">
        <v>14</v>
      </c>
      <c r="C154" s="231">
        <f t="shared" ref="C154" si="74">D154+M154+Y154+AB154</f>
        <v>1830.7489999999948</v>
      </c>
      <c r="D154" s="231">
        <v>1332.8509999999997</v>
      </c>
      <c r="E154" s="231">
        <v>1328.2589999999996</v>
      </c>
      <c r="F154" s="231">
        <v>4.5920000000000005</v>
      </c>
      <c r="G154" s="231">
        <v>1331.3369999999995</v>
      </c>
      <c r="H154" s="231">
        <v>1327.0549999999996</v>
      </c>
      <c r="I154" s="231">
        <v>4.282</v>
      </c>
      <c r="J154" s="231">
        <v>1.5140000000000002</v>
      </c>
      <c r="K154" s="231">
        <v>1.2040000000000002</v>
      </c>
      <c r="L154" s="231">
        <v>0.31000000000000005</v>
      </c>
      <c r="M154" s="231">
        <v>497.89799999999519</v>
      </c>
      <c r="N154" s="246">
        <v>28.451000000000015</v>
      </c>
      <c r="O154" s="245">
        <v>469.44699999999517</v>
      </c>
      <c r="P154" s="231">
        <v>0</v>
      </c>
      <c r="Q154" s="231">
        <v>0</v>
      </c>
      <c r="R154" s="231">
        <v>0</v>
      </c>
      <c r="S154" s="231">
        <v>0</v>
      </c>
      <c r="T154" s="231">
        <v>0</v>
      </c>
      <c r="U154" s="231">
        <v>0</v>
      </c>
      <c r="V154" s="231">
        <v>497.89799999999519</v>
      </c>
      <c r="W154" s="231">
        <v>28.451000000000015</v>
      </c>
      <c r="X154" s="231">
        <v>469.44699999999517</v>
      </c>
      <c r="Y154" s="231">
        <v>0</v>
      </c>
      <c r="Z154" s="231">
        <v>0</v>
      </c>
      <c r="AA154" s="231">
        <v>0</v>
      </c>
      <c r="AB154" s="230">
        <v>0</v>
      </c>
      <c r="AC154" s="83"/>
    </row>
    <row r="155" spans="1:29" ht="16.5" customHeight="1" x14ac:dyDescent="0.15">
      <c r="A155" s="142" t="s">
        <v>179</v>
      </c>
      <c r="B155" s="71" t="s">
        <v>13</v>
      </c>
      <c r="C155" s="231">
        <f>D155+M155+Y155+AB155</f>
        <v>7226.4800000000605</v>
      </c>
      <c r="D155" s="231">
        <v>4126.04000000005</v>
      </c>
      <c r="E155" s="231">
        <v>4061.8000000000497</v>
      </c>
      <c r="F155" s="231">
        <v>64.239999999999995</v>
      </c>
      <c r="G155" s="231">
        <v>4042.81000000005</v>
      </c>
      <c r="H155" s="231">
        <v>4002.1800000000499</v>
      </c>
      <c r="I155" s="231">
        <v>40.629999999999995</v>
      </c>
      <c r="J155" s="231">
        <v>83.230000000000075</v>
      </c>
      <c r="K155" s="231">
        <v>59.620000000000068</v>
      </c>
      <c r="L155" s="231">
        <v>23.61</v>
      </c>
      <c r="M155" s="231">
        <v>3016.6600000000112</v>
      </c>
      <c r="N155" s="246">
        <v>266.14000000000004</v>
      </c>
      <c r="O155" s="245">
        <v>2750.5200000000114</v>
      </c>
      <c r="P155" s="231">
        <v>0</v>
      </c>
      <c r="Q155" s="231">
        <v>0</v>
      </c>
      <c r="R155" s="231">
        <v>0</v>
      </c>
      <c r="S155" s="231">
        <v>13.89</v>
      </c>
      <c r="T155" s="231">
        <v>0</v>
      </c>
      <c r="U155" s="231">
        <v>13.89</v>
      </c>
      <c r="V155" s="231">
        <v>3002.7700000000114</v>
      </c>
      <c r="W155" s="231">
        <v>266.14000000000004</v>
      </c>
      <c r="X155" s="231">
        <v>2736.6300000000115</v>
      </c>
      <c r="Y155" s="231">
        <v>83.780000000000058</v>
      </c>
      <c r="Z155" s="231">
        <v>64.380000000000067</v>
      </c>
      <c r="AA155" s="231">
        <v>19.399999999999995</v>
      </c>
      <c r="AB155" s="230">
        <v>0</v>
      </c>
      <c r="AC155" s="83"/>
    </row>
    <row r="156" spans="1:29" ht="16.5" customHeight="1" x14ac:dyDescent="0.15">
      <c r="A156" s="143"/>
      <c r="B156" s="71" t="s">
        <v>14</v>
      </c>
      <c r="C156" s="231">
        <f t="shared" ref="C156" si="75">D156+M156+Y156+AB156</f>
        <v>1700.4949999999913</v>
      </c>
      <c r="D156" s="231">
        <v>1262.8269999999977</v>
      </c>
      <c r="E156" s="231">
        <v>1254.8949999999977</v>
      </c>
      <c r="F156" s="231">
        <v>7.9319999999999888</v>
      </c>
      <c r="G156" s="231">
        <v>1253.2179999999978</v>
      </c>
      <c r="H156" s="231">
        <v>1247.6789999999978</v>
      </c>
      <c r="I156" s="231">
        <v>5.5389999999999899</v>
      </c>
      <c r="J156" s="231">
        <v>9.6089999999999982</v>
      </c>
      <c r="K156" s="231">
        <v>7.2159999999999993</v>
      </c>
      <c r="L156" s="231">
        <v>2.3929999999999989</v>
      </c>
      <c r="M156" s="231">
        <v>437.66799999999358</v>
      </c>
      <c r="N156" s="246">
        <v>61.566000000000045</v>
      </c>
      <c r="O156" s="245">
        <v>376.10199999999355</v>
      </c>
      <c r="P156" s="231">
        <v>0</v>
      </c>
      <c r="Q156" s="231">
        <v>0</v>
      </c>
      <c r="R156" s="231">
        <v>0</v>
      </c>
      <c r="S156" s="231">
        <v>1.4110000000000003</v>
      </c>
      <c r="T156" s="231">
        <v>0</v>
      </c>
      <c r="U156" s="231">
        <v>1.4110000000000003</v>
      </c>
      <c r="V156" s="231">
        <v>436.25699999999358</v>
      </c>
      <c r="W156" s="231">
        <v>61.566000000000045</v>
      </c>
      <c r="X156" s="231">
        <v>374.69099999999355</v>
      </c>
      <c r="Y156" s="231">
        <v>0</v>
      </c>
      <c r="Z156" s="231">
        <v>0</v>
      </c>
      <c r="AA156" s="231">
        <v>0</v>
      </c>
      <c r="AB156" s="230">
        <v>0</v>
      </c>
      <c r="AC156" s="83"/>
    </row>
    <row r="157" spans="1:29" ht="16.5" customHeight="1" x14ac:dyDescent="0.15">
      <c r="A157" s="142" t="s">
        <v>191</v>
      </c>
      <c r="B157" s="71" t="s">
        <v>13</v>
      </c>
      <c r="C157" s="231">
        <f>D157+M157+Y157+AB157</f>
        <v>118.64999999999999</v>
      </c>
      <c r="D157" s="231">
        <v>76.089999999999989</v>
      </c>
      <c r="E157" s="231">
        <v>75.109999999999985</v>
      </c>
      <c r="F157" s="231">
        <v>0.98</v>
      </c>
      <c r="G157" s="231">
        <v>72.389999999999986</v>
      </c>
      <c r="H157" s="231">
        <v>72.039999999999992</v>
      </c>
      <c r="I157" s="231">
        <v>0.35</v>
      </c>
      <c r="J157" s="231">
        <v>3.6999999999999997</v>
      </c>
      <c r="K157" s="231">
        <v>3.07</v>
      </c>
      <c r="L157" s="231">
        <v>0.63</v>
      </c>
      <c r="M157" s="231">
        <v>41.36</v>
      </c>
      <c r="N157" s="246">
        <v>19.630000000000003</v>
      </c>
      <c r="O157" s="245">
        <v>21.73</v>
      </c>
      <c r="P157" s="231">
        <v>0</v>
      </c>
      <c r="Q157" s="231">
        <v>0</v>
      </c>
      <c r="R157" s="231">
        <v>0</v>
      </c>
      <c r="S157" s="231">
        <v>0</v>
      </c>
      <c r="T157" s="231">
        <v>0</v>
      </c>
      <c r="U157" s="231">
        <v>0</v>
      </c>
      <c r="V157" s="231">
        <v>41.36</v>
      </c>
      <c r="W157" s="231">
        <v>19.630000000000003</v>
      </c>
      <c r="X157" s="231">
        <v>21.73</v>
      </c>
      <c r="Y157" s="231">
        <v>1.2</v>
      </c>
      <c r="Z157" s="231">
        <v>0.91999999999999993</v>
      </c>
      <c r="AA157" s="231">
        <v>0.28000000000000003</v>
      </c>
      <c r="AB157" s="230">
        <v>0</v>
      </c>
      <c r="AC157" s="83"/>
    </row>
    <row r="158" spans="1:29" ht="16.5" customHeight="1" x14ac:dyDescent="0.15">
      <c r="A158" s="143"/>
      <c r="B158" s="71" t="s">
        <v>14</v>
      </c>
      <c r="C158" s="231">
        <f t="shared" ref="C158:C160" si="76">D158+M158+Y158+AB158</f>
        <v>28.755999999999986</v>
      </c>
      <c r="D158" s="231">
        <v>21.288999999999991</v>
      </c>
      <c r="E158" s="231">
        <v>21.135999999999992</v>
      </c>
      <c r="F158" s="231">
        <v>0.153</v>
      </c>
      <c r="G158" s="231">
        <v>20.947999999999993</v>
      </c>
      <c r="H158" s="231">
        <v>20.856999999999992</v>
      </c>
      <c r="I158" s="231">
        <v>9.0999999999999998E-2</v>
      </c>
      <c r="J158" s="231">
        <v>0.34100000000000003</v>
      </c>
      <c r="K158" s="231">
        <v>0.27900000000000003</v>
      </c>
      <c r="L158" s="231">
        <v>6.2E-2</v>
      </c>
      <c r="M158" s="231">
        <v>7.466999999999997</v>
      </c>
      <c r="N158" s="246">
        <v>4.8989999999999991</v>
      </c>
      <c r="O158" s="245">
        <v>2.5679999999999983</v>
      </c>
      <c r="P158" s="231">
        <v>0</v>
      </c>
      <c r="Q158" s="231">
        <v>0</v>
      </c>
      <c r="R158" s="231">
        <v>0</v>
      </c>
      <c r="S158" s="231">
        <v>0</v>
      </c>
      <c r="T158" s="231">
        <v>0</v>
      </c>
      <c r="U158" s="231">
        <v>0</v>
      </c>
      <c r="V158" s="231">
        <v>7.466999999999997</v>
      </c>
      <c r="W158" s="231">
        <v>4.8989999999999991</v>
      </c>
      <c r="X158" s="231">
        <v>2.5679999999999983</v>
      </c>
      <c r="Y158" s="231">
        <v>0</v>
      </c>
      <c r="Z158" s="231">
        <v>0</v>
      </c>
      <c r="AA158" s="231">
        <v>0</v>
      </c>
      <c r="AB158" s="230">
        <v>0</v>
      </c>
      <c r="AC158" s="83"/>
    </row>
    <row r="159" spans="1:29" ht="16.5" customHeight="1" x14ac:dyDescent="0.15">
      <c r="A159" s="142" t="s">
        <v>485</v>
      </c>
      <c r="B159" s="71" t="s">
        <v>13</v>
      </c>
      <c r="C159" s="231">
        <f t="shared" si="76"/>
        <v>1714.2199999999889</v>
      </c>
      <c r="D159" s="231">
        <v>899.16999999999643</v>
      </c>
      <c r="E159" s="231">
        <v>862.17999999999643</v>
      </c>
      <c r="F159" s="231">
        <v>36.990000000000045</v>
      </c>
      <c r="G159" s="231">
        <v>751.90999999999633</v>
      </c>
      <c r="H159" s="231">
        <v>751.90999999999633</v>
      </c>
      <c r="I159" s="231">
        <v>0</v>
      </c>
      <c r="J159" s="231">
        <v>147.26000000000019</v>
      </c>
      <c r="K159" s="231">
        <v>110.27000000000014</v>
      </c>
      <c r="L159" s="231">
        <v>36.990000000000045</v>
      </c>
      <c r="M159" s="231">
        <v>781.2499999999925</v>
      </c>
      <c r="N159" s="246">
        <v>73.589999999999932</v>
      </c>
      <c r="O159" s="245">
        <v>707.65999999999258</v>
      </c>
      <c r="P159" s="231">
        <v>0</v>
      </c>
      <c r="Q159" s="231">
        <v>0</v>
      </c>
      <c r="R159" s="231">
        <v>0</v>
      </c>
      <c r="S159" s="231">
        <v>14.659999999999997</v>
      </c>
      <c r="T159" s="231">
        <v>4.5199999999999996</v>
      </c>
      <c r="U159" s="231">
        <v>10.139999999999997</v>
      </c>
      <c r="V159" s="231">
        <v>766.58999999999253</v>
      </c>
      <c r="W159" s="231">
        <v>69.069999999999936</v>
      </c>
      <c r="X159" s="231">
        <v>697.51999999999259</v>
      </c>
      <c r="Y159" s="231">
        <v>33.800000000000004</v>
      </c>
      <c r="Z159" s="231">
        <v>13.9</v>
      </c>
      <c r="AA159" s="231">
        <v>19.900000000000006</v>
      </c>
      <c r="AB159" s="230">
        <v>0</v>
      </c>
      <c r="AC159" s="83"/>
    </row>
    <row r="160" spans="1:29" ht="16.5" customHeight="1" thickBot="1" x14ac:dyDescent="0.2">
      <c r="A160" s="323"/>
      <c r="B160" s="145" t="s">
        <v>14</v>
      </c>
      <c r="C160" s="229">
        <f t="shared" si="76"/>
        <v>398.03200000000038</v>
      </c>
      <c r="D160" s="229">
        <v>279.39199999999948</v>
      </c>
      <c r="E160" s="229">
        <v>275.64399999999949</v>
      </c>
      <c r="F160" s="229">
        <v>3.7479999999999905</v>
      </c>
      <c r="G160" s="229">
        <v>265.43399999999951</v>
      </c>
      <c r="H160" s="229">
        <v>265.43399999999951</v>
      </c>
      <c r="I160" s="229">
        <v>0</v>
      </c>
      <c r="J160" s="229">
        <v>13.95799999999997</v>
      </c>
      <c r="K160" s="229">
        <v>10.20999999999998</v>
      </c>
      <c r="L160" s="229">
        <v>3.7479999999999905</v>
      </c>
      <c r="M160" s="229">
        <v>118.64000000000087</v>
      </c>
      <c r="N160" s="244">
        <v>18.263999999999989</v>
      </c>
      <c r="O160" s="243">
        <v>100.37600000000087</v>
      </c>
      <c r="P160" s="229">
        <v>0</v>
      </c>
      <c r="Q160" s="229">
        <v>0</v>
      </c>
      <c r="R160" s="229">
        <v>0</v>
      </c>
      <c r="S160" s="229">
        <v>1.5070000000000003</v>
      </c>
      <c r="T160" s="229">
        <v>0.45599999999999996</v>
      </c>
      <c r="U160" s="229">
        <v>1.0510000000000004</v>
      </c>
      <c r="V160" s="229">
        <v>117.13300000000086</v>
      </c>
      <c r="W160" s="229">
        <v>17.807999999999989</v>
      </c>
      <c r="X160" s="229">
        <v>99.32500000000087</v>
      </c>
      <c r="Y160" s="229">
        <v>0</v>
      </c>
      <c r="Z160" s="229">
        <v>0</v>
      </c>
      <c r="AA160" s="229">
        <v>0</v>
      </c>
      <c r="AB160" s="228">
        <v>0</v>
      </c>
      <c r="AC160" s="83"/>
    </row>
    <row r="161" spans="1:29" ht="16.5" customHeight="1" x14ac:dyDescent="0.15">
      <c r="A161" s="43"/>
      <c r="B161" s="44"/>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c r="AA161" s="81"/>
      <c r="AB161" s="81"/>
      <c r="AC161" s="83"/>
    </row>
  </sheetData>
  <mergeCells count="7">
    <mergeCell ref="A142:AB142"/>
    <mergeCell ref="A2:AB2"/>
    <mergeCell ref="A21:AB21"/>
    <mergeCell ref="A48:AB48"/>
    <mergeCell ref="A77:AB77"/>
    <mergeCell ref="A98:AB98"/>
    <mergeCell ref="A119:AB119"/>
  </mergeCells>
  <phoneticPr fontId="3"/>
  <pageMargins left="0.98425196850393704" right="0.98425196850393704" top="0.98425196850393704" bottom="0.98425196850393704" header="0.51181102362204722" footer="0.51181102362204722"/>
  <pageSetup paperSize="9" scale="46" firstPageNumber="17" fitToHeight="0" pageOrder="overThenDown" orientation="landscape" useFirstPageNumber="1" r:id="rId1"/>
  <headerFooter alignWithMargins="0"/>
  <rowBreaks count="3" manualBreakCount="3">
    <brk id="46" max="16383" man="1"/>
    <brk id="96" max="16383" man="1"/>
    <brk id="140" max="16383" man="1"/>
  </rowBreaks>
  <ignoredErrors>
    <ignoredError sqref="D27 M26:M27 P26:P43 D29:D43 G30:G43 J30:J43 S30:S43 V30:V43 Y30:Y43 M29:M43 D53:D72 G55:G72 J55:J72 M55:M72 P55:P72 S55:S72 V55:V72 Y55:Y72" formulaRange="1"/>
    <ignoredError sqref="G28:G29 J28:J29 S28:S29 V28:V29 Y28:Y29 G53:G54 J53:J54 M53:M54 P53:P54 S53:S54 V53:V54 Y53:Y54 G26:G27 J26:J27 S26:S27 V26:V27 Y26:Y27" formula="1" formulaRange="1"/>
    <ignoredError sqref="J8:Y10 J7:M7 O7:Y7"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FF0000"/>
  </sheetPr>
  <dimension ref="A1:AF122"/>
  <sheetViews>
    <sheetView view="pageBreakPreview" zoomScale="86" zoomScaleNormal="75" zoomScaleSheetLayoutView="86" workbookViewId="0">
      <selection activeCell="I11" sqref="I11"/>
    </sheetView>
  </sheetViews>
  <sheetFormatPr defaultColWidth="10.625" defaultRowHeight="14.25" x14ac:dyDescent="0.15"/>
  <cols>
    <col min="1" max="1" width="23.375" style="144" customWidth="1"/>
    <col min="2" max="2" width="6.625" style="144" customWidth="1"/>
    <col min="3" max="5" width="10" style="144" bestFit="1" customWidth="1"/>
    <col min="6" max="6" width="8.625" style="144" customWidth="1"/>
    <col min="7" max="7" width="10" style="144" bestFit="1" customWidth="1"/>
    <col min="8" max="8" width="8.625" style="144" customWidth="1"/>
    <col min="9" max="9" width="10" style="144" bestFit="1" customWidth="1"/>
    <col min="10" max="13" width="8.625" style="144" customWidth="1"/>
    <col min="14" max="14" width="2" style="144" customWidth="1"/>
    <col min="15" max="16384" width="10.625" style="144"/>
  </cols>
  <sheetData>
    <row r="1" spans="1:14" ht="17.25" x14ac:dyDescent="0.15">
      <c r="A1" s="88" t="s">
        <v>376</v>
      </c>
      <c r="B1" s="89"/>
      <c r="C1" s="89"/>
      <c r="D1" s="89"/>
      <c r="E1" s="89"/>
      <c r="F1" s="89"/>
      <c r="G1" s="89"/>
      <c r="H1" s="89"/>
      <c r="I1" s="89"/>
      <c r="J1" s="89"/>
      <c r="K1" s="89"/>
      <c r="L1" s="89"/>
      <c r="M1" s="89"/>
      <c r="N1" s="89"/>
    </row>
    <row r="2" spans="1:14" ht="15" thickBot="1" x14ac:dyDescent="0.2">
      <c r="A2" s="389" t="s">
        <v>28</v>
      </c>
      <c r="B2" s="389"/>
      <c r="C2" s="389"/>
      <c r="D2" s="389"/>
      <c r="E2" s="389"/>
      <c r="F2" s="389"/>
      <c r="G2" s="389"/>
      <c r="H2" s="389"/>
      <c r="I2" s="389"/>
      <c r="J2" s="389"/>
      <c r="K2" s="389"/>
      <c r="L2" s="389"/>
      <c r="M2" s="389"/>
      <c r="N2" s="89"/>
    </row>
    <row r="3" spans="1:14" ht="28.5" customHeight="1" x14ac:dyDescent="0.15">
      <c r="A3" s="102"/>
      <c r="B3" s="103"/>
      <c r="C3" s="97"/>
      <c r="D3" s="104" t="s">
        <v>377</v>
      </c>
      <c r="E3" s="105"/>
      <c r="F3" s="105"/>
      <c r="G3" s="105"/>
      <c r="H3" s="105"/>
      <c r="I3" s="105"/>
      <c r="J3" s="104" t="s">
        <v>324</v>
      </c>
      <c r="K3" s="105"/>
      <c r="L3" s="105"/>
      <c r="M3" s="97"/>
      <c r="N3" s="106"/>
    </row>
    <row r="4" spans="1:14" ht="28.5" customHeight="1" x14ac:dyDescent="0.15">
      <c r="A4" s="107" t="s">
        <v>192</v>
      </c>
      <c r="B4" s="101"/>
      <c r="C4" s="198" t="s">
        <v>2</v>
      </c>
      <c r="D4" s="193" t="s">
        <v>169</v>
      </c>
      <c r="E4" s="188"/>
      <c r="F4" s="188"/>
      <c r="G4" s="193" t="s">
        <v>170</v>
      </c>
      <c r="H4" s="188"/>
      <c r="I4" s="188"/>
      <c r="J4" s="189" t="s">
        <v>2</v>
      </c>
      <c r="K4" s="189" t="s">
        <v>206</v>
      </c>
      <c r="L4" s="189" t="s">
        <v>207</v>
      </c>
      <c r="M4" s="198" t="s">
        <v>171</v>
      </c>
      <c r="N4" s="106"/>
    </row>
    <row r="5" spans="1:14" ht="28.5" customHeight="1" x14ac:dyDescent="0.15">
      <c r="A5" s="106"/>
      <c r="B5" s="89"/>
      <c r="C5" s="197"/>
      <c r="D5" s="189" t="s">
        <v>2</v>
      </c>
      <c r="E5" s="189" t="s">
        <v>10</v>
      </c>
      <c r="F5" s="189" t="s">
        <v>11</v>
      </c>
      <c r="G5" s="189" t="s">
        <v>2</v>
      </c>
      <c r="H5" s="189" t="s">
        <v>10</v>
      </c>
      <c r="I5" s="189" t="s">
        <v>11</v>
      </c>
      <c r="J5" s="197"/>
      <c r="K5" s="197"/>
      <c r="L5" s="197"/>
      <c r="M5" s="197"/>
      <c r="N5" s="106"/>
    </row>
    <row r="6" spans="1:14" ht="28.5" customHeight="1" x14ac:dyDescent="0.15">
      <c r="A6" s="112" t="s">
        <v>15</v>
      </c>
      <c r="B6" s="189" t="s">
        <v>13</v>
      </c>
      <c r="C6" s="180">
        <f>SUM(D6,G6,J6,M6)</f>
        <v>393926.5199999999</v>
      </c>
      <c r="D6" s="180">
        <f>SUM(E6:F6)</f>
        <v>130625.57999999999</v>
      </c>
      <c r="E6" s="180">
        <f>SUM(E8,E10,E12,E14)</f>
        <v>130182.13999999998</v>
      </c>
      <c r="F6" s="180">
        <f>SUM(F8,F10,F12,F14)</f>
        <v>443.43999999999994</v>
      </c>
      <c r="G6" s="180">
        <f>SUM(H6:I6)</f>
        <v>239030.01999999996</v>
      </c>
      <c r="H6" s="180">
        <f>SUM(H8,H10,H12,H14)</f>
        <v>57929.450000000004</v>
      </c>
      <c r="I6" s="180">
        <f>SUM(I8,I10,I12,I14)</f>
        <v>181100.56999999995</v>
      </c>
      <c r="J6" s="180">
        <f>SUM(K6:L6)</f>
        <v>1791.17</v>
      </c>
      <c r="K6" s="180">
        <f t="shared" ref="K6:M7" si="0">SUM(K8,K10,K12,K14)</f>
        <v>1786.3500000000001</v>
      </c>
      <c r="L6" s="180">
        <f t="shared" si="0"/>
        <v>4.82</v>
      </c>
      <c r="M6" s="180">
        <f t="shared" si="0"/>
        <v>22479.749999999956</v>
      </c>
      <c r="N6" s="106"/>
    </row>
    <row r="7" spans="1:14" ht="28.5" customHeight="1" x14ac:dyDescent="0.15">
      <c r="A7" s="111"/>
      <c r="B7" s="189" t="s">
        <v>14</v>
      </c>
      <c r="C7" s="180">
        <f>SUM(D7,G7,J7,M7)</f>
        <v>73973.080999999991</v>
      </c>
      <c r="D7" s="180">
        <f>SUM(E7:F7)</f>
        <v>28967.049999999996</v>
      </c>
      <c r="E7" s="180">
        <f>SUM(E9,E11,E13,E15)</f>
        <v>25651.074999999997</v>
      </c>
      <c r="F7" s="180">
        <f>SUM(F9,F11,F13,F15)</f>
        <v>3315.9749999999999</v>
      </c>
      <c r="G7" s="180">
        <f>SUM(H7:I7)</f>
        <v>44999.34</v>
      </c>
      <c r="H7" s="180">
        <f>SUM(H9,H11,H13,H15)</f>
        <v>13938.940999999999</v>
      </c>
      <c r="I7" s="180">
        <f>SUM(I9,I11,I13,I15)</f>
        <v>31060.399000000001</v>
      </c>
      <c r="J7" s="180">
        <f>SUM(K7:L7)</f>
        <v>3.6909999999999998</v>
      </c>
      <c r="K7" s="180">
        <f t="shared" si="0"/>
        <v>3.6909999999999998</v>
      </c>
      <c r="L7" s="180">
        <f t="shared" si="0"/>
        <v>0</v>
      </c>
      <c r="M7" s="180">
        <f t="shared" si="0"/>
        <v>3</v>
      </c>
      <c r="N7" s="106"/>
    </row>
    <row r="8" spans="1:14" ht="28.5" customHeight="1" x14ac:dyDescent="0.15">
      <c r="A8" s="112" t="s">
        <v>226</v>
      </c>
      <c r="B8" s="189" t="s">
        <v>13</v>
      </c>
      <c r="C8" s="180">
        <f>C22</f>
        <v>79114.609999999957</v>
      </c>
      <c r="D8" s="180">
        <f t="shared" ref="D8:M9" si="1">D22</f>
        <v>28768.109999999993</v>
      </c>
      <c r="E8" s="180">
        <f t="shared" si="1"/>
        <v>28615.509999999995</v>
      </c>
      <c r="F8" s="180">
        <f t="shared" si="1"/>
        <v>152.6</v>
      </c>
      <c r="G8" s="180">
        <f t="shared" si="1"/>
        <v>44256.24</v>
      </c>
      <c r="H8" s="180">
        <f t="shared" si="1"/>
        <v>7080.5899999999992</v>
      </c>
      <c r="I8" s="180">
        <f t="shared" si="1"/>
        <v>37175.65</v>
      </c>
      <c r="J8" s="180">
        <f t="shared" si="1"/>
        <v>463.81000000000006</v>
      </c>
      <c r="K8" s="180">
        <f t="shared" si="1"/>
        <v>458.99000000000007</v>
      </c>
      <c r="L8" s="180">
        <f t="shared" si="1"/>
        <v>4.82</v>
      </c>
      <c r="M8" s="180">
        <f t="shared" si="1"/>
        <v>5626.4499999999716</v>
      </c>
      <c r="N8" s="106"/>
    </row>
    <row r="9" spans="1:14" ht="28.5" customHeight="1" x14ac:dyDescent="0.15">
      <c r="A9" s="111"/>
      <c r="B9" s="189" t="s">
        <v>14</v>
      </c>
      <c r="C9" s="180">
        <f>C23</f>
        <v>14518.546</v>
      </c>
      <c r="D9" s="180">
        <f t="shared" si="1"/>
        <v>6595.5649999999996</v>
      </c>
      <c r="E9" s="180">
        <f t="shared" si="1"/>
        <v>6128.2749999999996</v>
      </c>
      <c r="F9" s="180">
        <f t="shared" si="1"/>
        <v>467.29</v>
      </c>
      <c r="G9" s="180">
        <f t="shared" si="1"/>
        <v>7920.241</v>
      </c>
      <c r="H9" s="180">
        <f t="shared" si="1"/>
        <v>1444.903</v>
      </c>
      <c r="I9" s="180">
        <f t="shared" si="1"/>
        <v>6475.3379999999997</v>
      </c>
      <c r="J9" s="180">
        <f t="shared" si="1"/>
        <v>0</v>
      </c>
      <c r="K9" s="180">
        <f t="shared" si="1"/>
        <v>0</v>
      </c>
      <c r="L9" s="180">
        <f t="shared" si="1"/>
        <v>0</v>
      </c>
      <c r="M9" s="180">
        <f t="shared" si="1"/>
        <v>2.74</v>
      </c>
      <c r="N9" s="106"/>
    </row>
    <row r="10" spans="1:14" ht="28.5" customHeight="1" x14ac:dyDescent="0.15">
      <c r="A10" s="112" t="s">
        <v>194</v>
      </c>
      <c r="B10" s="189" t="s">
        <v>13</v>
      </c>
      <c r="C10" s="180">
        <f>C54</f>
        <v>87054</v>
      </c>
      <c r="D10" s="180">
        <f t="shared" ref="D10:M11" si="2">D54</f>
        <v>29557.34</v>
      </c>
      <c r="E10" s="180">
        <f t="shared" si="2"/>
        <v>29481.03</v>
      </c>
      <c r="F10" s="180">
        <f t="shared" si="2"/>
        <v>76.309999999999988</v>
      </c>
      <c r="G10" s="180">
        <f t="shared" si="2"/>
        <v>52608.62</v>
      </c>
      <c r="H10" s="180">
        <f t="shared" si="2"/>
        <v>21548.71</v>
      </c>
      <c r="I10" s="180">
        <f t="shared" si="2"/>
        <v>31059.91</v>
      </c>
      <c r="J10" s="180">
        <f t="shared" si="2"/>
        <v>592.45000000000005</v>
      </c>
      <c r="K10" s="180">
        <f t="shared" si="2"/>
        <v>592.45000000000005</v>
      </c>
      <c r="L10" s="180">
        <f t="shared" si="2"/>
        <v>0</v>
      </c>
      <c r="M10" s="180">
        <f t="shared" si="2"/>
        <v>4295.59</v>
      </c>
      <c r="N10" s="106"/>
    </row>
    <row r="11" spans="1:14" ht="28.5" customHeight="1" x14ac:dyDescent="0.15">
      <c r="A11" s="111"/>
      <c r="B11" s="189" t="s">
        <v>14</v>
      </c>
      <c r="C11" s="180">
        <f>C55</f>
        <v>18813.61</v>
      </c>
      <c r="D11" s="180">
        <f t="shared" si="2"/>
        <v>6831.7640000000001</v>
      </c>
      <c r="E11" s="180">
        <f t="shared" si="2"/>
        <v>5634.5969999999998</v>
      </c>
      <c r="F11" s="180">
        <f t="shared" si="2"/>
        <v>1197.1669999999999</v>
      </c>
      <c r="G11" s="180">
        <f t="shared" si="2"/>
        <v>11981.846000000001</v>
      </c>
      <c r="H11" s="180">
        <f t="shared" si="2"/>
        <v>5583.3709999999992</v>
      </c>
      <c r="I11" s="180">
        <f t="shared" si="2"/>
        <v>6398.4750000000004</v>
      </c>
      <c r="J11" s="180">
        <f t="shared" si="2"/>
        <v>0</v>
      </c>
      <c r="K11" s="180">
        <f t="shared" si="2"/>
        <v>0</v>
      </c>
      <c r="L11" s="180">
        <f t="shared" si="2"/>
        <v>0</v>
      </c>
      <c r="M11" s="180">
        <f t="shared" si="2"/>
        <v>0</v>
      </c>
      <c r="N11" s="106"/>
    </row>
    <row r="12" spans="1:14" ht="28.5" customHeight="1" x14ac:dyDescent="0.15">
      <c r="A12" s="112" t="s">
        <v>195</v>
      </c>
      <c r="B12" s="189" t="s">
        <v>13</v>
      </c>
      <c r="C12" s="180">
        <f>C72</f>
        <v>68220.81</v>
      </c>
      <c r="D12" s="180">
        <f t="shared" ref="D12:M13" si="3">D72</f>
        <v>22120.020000000004</v>
      </c>
      <c r="E12" s="180">
        <f t="shared" si="3"/>
        <v>22085.510000000002</v>
      </c>
      <c r="F12" s="180">
        <f t="shared" si="3"/>
        <v>34.51</v>
      </c>
      <c r="G12" s="180">
        <f t="shared" si="3"/>
        <v>42379.770000000004</v>
      </c>
      <c r="H12" s="180">
        <f t="shared" si="3"/>
        <v>14808.159999999998</v>
      </c>
      <c r="I12" s="180">
        <f t="shared" si="3"/>
        <v>27571.61</v>
      </c>
      <c r="J12" s="180">
        <f t="shared" si="3"/>
        <v>202.44000000000003</v>
      </c>
      <c r="K12" s="180">
        <f t="shared" si="3"/>
        <v>202.44000000000003</v>
      </c>
      <c r="L12" s="180">
        <f t="shared" si="3"/>
        <v>0</v>
      </c>
      <c r="M12" s="180">
        <f t="shared" si="3"/>
        <v>3518.58</v>
      </c>
      <c r="N12" s="106"/>
    </row>
    <row r="13" spans="1:14" ht="28.5" customHeight="1" x14ac:dyDescent="0.15">
      <c r="A13" s="111"/>
      <c r="B13" s="189" t="s">
        <v>14</v>
      </c>
      <c r="C13" s="180">
        <f>C73</f>
        <v>13991.819000000001</v>
      </c>
      <c r="D13" s="180">
        <f t="shared" si="3"/>
        <v>5116.6470000000008</v>
      </c>
      <c r="E13" s="180">
        <f t="shared" si="3"/>
        <v>4676.0329999999994</v>
      </c>
      <c r="F13" s="180">
        <f t="shared" si="3"/>
        <v>440.61400000000003</v>
      </c>
      <c r="G13" s="180">
        <f t="shared" si="3"/>
        <v>8875.1720000000023</v>
      </c>
      <c r="H13" s="180">
        <f t="shared" si="3"/>
        <v>3646.1459999999997</v>
      </c>
      <c r="I13" s="180">
        <f t="shared" si="3"/>
        <v>5229.0259999999998</v>
      </c>
      <c r="J13" s="180">
        <f t="shared" si="3"/>
        <v>0</v>
      </c>
      <c r="K13" s="180">
        <f t="shared" si="3"/>
        <v>0</v>
      </c>
      <c r="L13" s="180">
        <f t="shared" si="3"/>
        <v>0</v>
      </c>
      <c r="M13" s="180">
        <f t="shared" si="3"/>
        <v>0</v>
      </c>
      <c r="N13" s="106"/>
    </row>
    <row r="14" spans="1:14" ht="28.5" customHeight="1" x14ac:dyDescent="0.15">
      <c r="A14" s="112" t="s">
        <v>196</v>
      </c>
      <c r="B14" s="189" t="s">
        <v>13</v>
      </c>
      <c r="C14" s="180">
        <f>C90</f>
        <v>159537.09999999998</v>
      </c>
      <c r="D14" s="180">
        <f t="shared" ref="D14:M15" si="4">D90</f>
        <v>50180.11</v>
      </c>
      <c r="E14" s="180">
        <f t="shared" si="4"/>
        <v>50000.09</v>
      </c>
      <c r="F14" s="180">
        <f t="shared" si="4"/>
        <v>180.02</v>
      </c>
      <c r="G14" s="180">
        <f t="shared" si="4"/>
        <v>99785.38999999997</v>
      </c>
      <c r="H14" s="180">
        <f t="shared" si="4"/>
        <v>14491.990000000003</v>
      </c>
      <c r="I14" s="180">
        <f t="shared" si="4"/>
        <v>85293.399999999965</v>
      </c>
      <c r="J14" s="180">
        <f t="shared" si="4"/>
        <v>532.47</v>
      </c>
      <c r="K14" s="180">
        <f t="shared" si="4"/>
        <v>532.47</v>
      </c>
      <c r="L14" s="180">
        <f t="shared" si="4"/>
        <v>0</v>
      </c>
      <c r="M14" s="180">
        <f t="shared" si="4"/>
        <v>9039.1299999999828</v>
      </c>
      <c r="N14" s="106"/>
    </row>
    <row r="15" spans="1:14" ht="28.5" customHeight="1" thickBot="1" x14ac:dyDescent="0.2">
      <c r="A15" s="146"/>
      <c r="B15" s="203" t="s">
        <v>14</v>
      </c>
      <c r="C15" s="182">
        <f>C91</f>
        <v>26649.106000000003</v>
      </c>
      <c r="D15" s="182">
        <f t="shared" si="4"/>
        <v>10423.074000000001</v>
      </c>
      <c r="E15" s="182">
        <f t="shared" si="4"/>
        <v>9212.17</v>
      </c>
      <c r="F15" s="182">
        <f t="shared" si="4"/>
        <v>1210.904</v>
      </c>
      <c r="G15" s="182">
        <f t="shared" si="4"/>
        <v>16222.081000000002</v>
      </c>
      <c r="H15" s="182">
        <f t="shared" si="4"/>
        <v>3264.5209999999997</v>
      </c>
      <c r="I15" s="182">
        <f t="shared" si="4"/>
        <v>12957.560000000001</v>
      </c>
      <c r="J15" s="182">
        <f t="shared" si="4"/>
        <v>3.6909999999999998</v>
      </c>
      <c r="K15" s="182">
        <f t="shared" si="4"/>
        <v>3.6909999999999998</v>
      </c>
      <c r="L15" s="182">
        <f t="shared" si="4"/>
        <v>0</v>
      </c>
      <c r="M15" s="183">
        <f t="shared" si="4"/>
        <v>0.26</v>
      </c>
      <c r="N15" s="106"/>
    </row>
    <row r="16" spans="1:14" x14ac:dyDescent="0.15">
      <c r="A16" s="130" t="s">
        <v>168</v>
      </c>
      <c r="B16" s="89"/>
      <c r="C16" s="89"/>
      <c r="D16" s="89"/>
      <c r="E16" s="89"/>
      <c r="F16" s="89"/>
      <c r="G16" s="89"/>
      <c r="H16" s="89"/>
      <c r="I16" s="89"/>
      <c r="J16" s="89"/>
      <c r="K16" s="89"/>
      <c r="L16" s="89"/>
      <c r="M16" s="89"/>
      <c r="N16" s="89"/>
    </row>
    <row r="17" spans="1:14" ht="17.25" x14ac:dyDescent="0.15">
      <c r="A17" s="88" t="s">
        <v>378</v>
      </c>
      <c r="B17" s="89"/>
      <c r="C17" s="89"/>
      <c r="D17" s="89"/>
      <c r="E17" s="89"/>
      <c r="F17" s="89"/>
      <c r="G17" s="89"/>
      <c r="H17" s="89"/>
      <c r="I17" s="89"/>
      <c r="J17" s="89"/>
      <c r="K17" s="89"/>
      <c r="L17" s="89"/>
      <c r="M17" s="89"/>
      <c r="N17" s="89"/>
    </row>
    <row r="18" spans="1:14" ht="15" thickBot="1" x14ac:dyDescent="0.2">
      <c r="A18" s="389" t="s">
        <v>28</v>
      </c>
      <c r="B18" s="389"/>
      <c r="C18" s="389"/>
      <c r="D18" s="389"/>
      <c r="E18" s="389"/>
      <c r="F18" s="389"/>
      <c r="G18" s="389"/>
      <c r="H18" s="389"/>
      <c r="I18" s="389"/>
      <c r="J18" s="389"/>
      <c r="K18" s="389"/>
      <c r="L18" s="389"/>
      <c r="M18" s="389"/>
      <c r="N18" s="89"/>
    </row>
    <row r="19" spans="1:14" x14ac:dyDescent="0.15">
      <c r="A19" s="102"/>
      <c r="B19" s="103"/>
      <c r="C19" s="97"/>
      <c r="D19" s="104" t="s">
        <v>377</v>
      </c>
      <c r="E19" s="105"/>
      <c r="F19" s="105"/>
      <c r="G19" s="105"/>
      <c r="H19" s="105"/>
      <c r="I19" s="105"/>
      <c r="J19" s="104" t="s">
        <v>324</v>
      </c>
      <c r="K19" s="105"/>
      <c r="L19" s="105"/>
      <c r="M19" s="97"/>
      <c r="N19" s="106"/>
    </row>
    <row r="20" spans="1:14" x14ac:dyDescent="0.15">
      <c r="A20" s="107" t="s">
        <v>192</v>
      </c>
      <c r="B20" s="101"/>
      <c r="C20" s="198" t="s">
        <v>2</v>
      </c>
      <c r="D20" s="193" t="s">
        <v>169</v>
      </c>
      <c r="E20" s="188"/>
      <c r="F20" s="188"/>
      <c r="G20" s="193" t="s">
        <v>170</v>
      </c>
      <c r="H20" s="188"/>
      <c r="I20" s="188"/>
      <c r="J20" s="189" t="s">
        <v>2</v>
      </c>
      <c r="K20" s="189" t="s">
        <v>206</v>
      </c>
      <c r="L20" s="189" t="s">
        <v>207</v>
      </c>
      <c r="M20" s="198" t="s">
        <v>171</v>
      </c>
      <c r="N20" s="106"/>
    </row>
    <row r="21" spans="1:14" x14ac:dyDescent="0.15">
      <c r="A21" s="106"/>
      <c r="B21" s="89"/>
      <c r="C21" s="197"/>
      <c r="D21" s="189" t="s">
        <v>2</v>
      </c>
      <c r="E21" s="189" t="s">
        <v>10</v>
      </c>
      <c r="F21" s="189" t="s">
        <v>11</v>
      </c>
      <c r="G21" s="189" t="s">
        <v>2</v>
      </c>
      <c r="H21" s="189" t="s">
        <v>10</v>
      </c>
      <c r="I21" s="189" t="s">
        <v>11</v>
      </c>
      <c r="J21" s="197"/>
      <c r="K21" s="197"/>
      <c r="L21" s="197"/>
      <c r="M21" s="197"/>
      <c r="N21" s="106"/>
    </row>
    <row r="22" spans="1:14" x14ac:dyDescent="0.15">
      <c r="A22" s="112" t="s">
        <v>15</v>
      </c>
      <c r="B22" s="189" t="s">
        <v>13</v>
      </c>
      <c r="C22" s="312">
        <f>SUM(D22,G22,J22,M22)</f>
        <v>79114.609999999957</v>
      </c>
      <c r="D22" s="180">
        <f>SUM(E22:F22)</f>
        <v>28768.109999999993</v>
      </c>
      <c r="E22" s="180">
        <f>E24+E32</f>
        <v>28615.509999999995</v>
      </c>
      <c r="F22" s="180">
        <f t="shared" ref="F22:M23" si="5">F24+F32</f>
        <v>152.6</v>
      </c>
      <c r="G22" s="180">
        <f t="shared" si="5"/>
        <v>44256.24</v>
      </c>
      <c r="H22" s="180">
        <f t="shared" si="5"/>
        <v>7080.5899999999992</v>
      </c>
      <c r="I22" s="180">
        <f t="shared" si="5"/>
        <v>37175.65</v>
      </c>
      <c r="J22" s="180">
        <f t="shared" si="5"/>
        <v>463.81000000000006</v>
      </c>
      <c r="K22" s="180">
        <f t="shared" si="5"/>
        <v>458.99000000000007</v>
      </c>
      <c r="L22" s="180">
        <f t="shared" si="5"/>
        <v>4.82</v>
      </c>
      <c r="M22" s="180">
        <f t="shared" si="5"/>
        <v>5626.4499999999716</v>
      </c>
      <c r="N22" s="106"/>
    </row>
    <row r="23" spans="1:14" x14ac:dyDescent="0.15">
      <c r="A23" s="111"/>
      <c r="B23" s="189" t="s">
        <v>14</v>
      </c>
      <c r="C23" s="312">
        <f t="shared" ref="C23:C47" si="6">SUM(D23,G23,J23,M23)</f>
        <v>14518.546</v>
      </c>
      <c r="D23" s="180">
        <f t="shared" ref="D23:D47" si="7">SUM(E23:F23)</f>
        <v>6595.5649999999996</v>
      </c>
      <c r="E23" s="180">
        <f>E25+E33</f>
        <v>6128.2749999999996</v>
      </c>
      <c r="F23" s="180">
        <f t="shared" si="5"/>
        <v>467.29</v>
      </c>
      <c r="G23" s="180">
        <f t="shared" si="5"/>
        <v>7920.241</v>
      </c>
      <c r="H23" s="180">
        <f t="shared" si="5"/>
        <v>1444.903</v>
      </c>
      <c r="I23" s="180">
        <f t="shared" si="5"/>
        <v>6475.3379999999997</v>
      </c>
      <c r="J23" s="180">
        <f t="shared" si="5"/>
        <v>0</v>
      </c>
      <c r="K23" s="180">
        <f t="shared" si="5"/>
        <v>0</v>
      </c>
      <c r="L23" s="180">
        <f t="shared" si="5"/>
        <v>0</v>
      </c>
      <c r="M23" s="180">
        <f t="shared" si="5"/>
        <v>2.74</v>
      </c>
      <c r="N23" s="106"/>
    </row>
    <row r="24" spans="1:14" x14ac:dyDescent="0.15">
      <c r="A24" s="112" t="s">
        <v>439</v>
      </c>
      <c r="B24" s="189" t="s">
        <v>13</v>
      </c>
      <c r="C24" s="312">
        <f t="shared" si="6"/>
        <v>14143.569999999998</v>
      </c>
      <c r="D24" s="180">
        <f t="shared" si="7"/>
        <v>6536.5099999999984</v>
      </c>
      <c r="E24" s="180">
        <f>SUM(E26,E28,E30)</f>
        <v>6509.6299999999983</v>
      </c>
      <c r="F24" s="180">
        <f>SUM(F26,F28,F30)</f>
        <v>26.880000000000003</v>
      </c>
      <c r="G24" s="180">
        <v>6563.82</v>
      </c>
      <c r="H24" s="180">
        <f>SUM(H26,H28,H30)</f>
        <v>140.65</v>
      </c>
      <c r="I24" s="180">
        <f>SUM(I26,I28,I30)</f>
        <v>6423.17</v>
      </c>
      <c r="J24" s="180">
        <v>106.75</v>
      </c>
      <c r="K24" s="180">
        <f t="shared" ref="K24:M25" si="8">SUM(K26,K28,K30)</f>
        <v>106.75</v>
      </c>
      <c r="L24" s="180">
        <f t="shared" si="8"/>
        <v>0</v>
      </c>
      <c r="M24" s="180">
        <f t="shared" si="8"/>
        <v>936.48999999999921</v>
      </c>
      <c r="N24" s="106"/>
    </row>
    <row r="25" spans="1:14" x14ac:dyDescent="0.15">
      <c r="A25" s="111" t="s">
        <v>438</v>
      </c>
      <c r="B25" s="189" t="s">
        <v>14</v>
      </c>
      <c r="C25" s="312">
        <f t="shared" si="6"/>
        <v>2489.9659999999994</v>
      </c>
      <c r="D25" s="180">
        <f t="shared" si="7"/>
        <v>1415.8749999999998</v>
      </c>
      <c r="E25" s="180">
        <f>SUM(E27,E29,E31)</f>
        <v>1283.5359999999998</v>
      </c>
      <c r="F25" s="180">
        <f>SUM(F27,F29,F31)</f>
        <v>132.339</v>
      </c>
      <c r="G25" s="180">
        <v>1074.0909999999999</v>
      </c>
      <c r="H25" s="180">
        <f>SUM(H27,H29,H31)</f>
        <v>23.901</v>
      </c>
      <c r="I25" s="180">
        <f>SUM(I27,I29,I31)</f>
        <v>1050.19</v>
      </c>
      <c r="J25" s="180">
        <v>0</v>
      </c>
      <c r="K25" s="180">
        <f t="shared" si="8"/>
        <v>0</v>
      </c>
      <c r="L25" s="180">
        <f t="shared" si="8"/>
        <v>0</v>
      </c>
      <c r="M25" s="180">
        <f t="shared" si="8"/>
        <v>0</v>
      </c>
      <c r="N25" s="106"/>
    </row>
    <row r="26" spans="1:14" x14ac:dyDescent="0.15">
      <c r="A26" s="112" t="s">
        <v>204</v>
      </c>
      <c r="B26" s="189" t="s">
        <v>13</v>
      </c>
      <c r="C26" s="312">
        <f t="shared" si="6"/>
        <v>1540.9099999999999</v>
      </c>
      <c r="D26" s="180">
        <f t="shared" si="7"/>
        <v>684.98</v>
      </c>
      <c r="E26" s="180">
        <v>684.98</v>
      </c>
      <c r="F26" s="180">
        <v>0</v>
      </c>
      <c r="G26" s="180">
        <v>706.94999999999993</v>
      </c>
      <c r="H26" s="180">
        <v>10.93</v>
      </c>
      <c r="I26" s="180">
        <v>696.02</v>
      </c>
      <c r="J26" s="180">
        <v>16.46</v>
      </c>
      <c r="K26" s="180">
        <v>16.46</v>
      </c>
      <c r="L26" s="180">
        <v>0</v>
      </c>
      <c r="M26" s="180">
        <v>132.51999999999998</v>
      </c>
      <c r="N26" s="106"/>
    </row>
    <row r="27" spans="1:14" x14ac:dyDescent="0.15">
      <c r="A27" s="111"/>
      <c r="B27" s="189" t="s">
        <v>14</v>
      </c>
      <c r="C27" s="312">
        <f t="shared" si="6"/>
        <v>244.69900000000001</v>
      </c>
      <c r="D27" s="180">
        <f t="shared" si="7"/>
        <v>136.28700000000001</v>
      </c>
      <c r="E27" s="180">
        <v>126.577</v>
      </c>
      <c r="F27" s="180">
        <v>9.7100000000000009</v>
      </c>
      <c r="G27" s="180">
        <v>108.41199999999999</v>
      </c>
      <c r="H27" s="180">
        <v>1.704</v>
      </c>
      <c r="I27" s="180">
        <v>106.708</v>
      </c>
      <c r="J27" s="180">
        <v>0</v>
      </c>
      <c r="K27" s="180">
        <v>0</v>
      </c>
      <c r="L27" s="180">
        <v>0</v>
      </c>
      <c r="M27" s="180">
        <v>0</v>
      </c>
      <c r="N27" s="106"/>
    </row>
    <row r="28" spans="1:14" x14ac:dyDescent="0.15">
      <c r="A28" s="147" t="s">
        <v>199</v>
      </c>
      <c r="B28" s="148" t="s">
        <v>13</v>
      </c>
      <c r="C28" s="312">
        <f t="shared" si="6"/>
        <v>9675.4699999999957</v>
      </c>
      <c r="D28" s="180">
        <f t="shared" si="7"/>
        <v>4681.9599999999982</v>
      </c>
      <c r="E28" s="180">
        <v>4666.2699999999986</v>
      </c>
      <c r="F28" s="180">
        <v>15.69</v>
      </c>
      <c r="G28" s="180">
        <v>4347.9699999999993</v>
      </c>
      <c r="H28" s="180">
        <v>121.16000000000001</v>
      </c>
      <c r="I28" s="180">
        <v>4226.8099999999995</v>
      </c>
      <c r="J28" s="180">
        <v>66.36</v>
      </c>
      <c r="K28" s="180">
        <v>66.36</v>
      </c>
      <c r="L28" s="180">
        <v>0</v>
      </c>
      <c r="M28" s="180">
        <v>579.17999999999915</v>
      </c>
      <c r="N28" s="106"/>
    </row>
    <row r="29" spans="1:14" x14ac:dyDescent="0.15">
      <c r="A29" s="149"/>
      <c r="B29" s="148" t="s">
        <v>14</v>
      </c>
      <c r="C29" s="312">
        <f t="shared" si="6"/>
        <v>1740.2150000000001</v>
      </c>
      <c r="D29" s="180">
        <f t="shared" si="7"/>
        <v>1012.1400000000001</v>
      </c>
      <c r="E29" s="180">
        <v>916.28200000000004</v>
      </c>
      <c r="F29" s="180">
        <v>95.858000000000004</v>
      </c>
      <c r="G29" s="180">
        <v>728.07499999999993</v>
      </c>
      <c r="H29" s="180">
        <v>19.997</v>
      </c>
      <c r="I29" s="180">
        <v>708.07799999999997</v>
      </c>
      <c r="J29" s="180">
        <v>0</v>
      </c>
      <c r="K29" s="180">
        <v>0</v>
      </c>
      <c r="L29" s="180">
        <v>0</v>
      </c>
      <c r="M29" s="180">
        <v>0</v>
      </c>
      <c r="N29" s="106"/>
    </row>
    <row r="30" spans="1:14" x14ac:dyDescent="0.15">
      <c r="A30" s="150" t="s">
        <v>386</v>
      </c>
      <c r="B30" s="148" t="s">
        <v>13</v>
      </c>
      <c r="C30" s="312">
        <f t="shared" si="6"/>
        <v>2927.19</v>
      </c>
      <c r="D30" s="180">
        <f t="shared" si="7"/>
        <v>1169.5700000000002</v>
      </c>
      <c r="E30" s="180">
        <v>1158.3800000000001</v>
      </c>
      <c r="F30" s="180">
        <v>11.190000000000001</v>
      </c>
      <c r="G30" s="180">
        <v>1508.9</v>
      </c>
      <c r="H30" s="180">
        <v>8.56</v>
      </c>
      <c r="I30" s="180">
        <v>1500.3400000000001</v>
      </c>
      <c r="J30" s="180">
        <v>23.93</v>
      </c>
      <c r="K30" s="180">
        <v>23.93</v>
      </c>
      <c r="L30" s="180">
        <v>0</v>
      </c>
      <c r="M30" s="180">
        <v>224.79000000000005</v>
      </c>
      <c r="N30" s="106"/>
    </row>
    <row r="31" spans="1:14" x14ac:dyDescent="0.15">
      <c r="A31" s="149"/>
      <c r="B31" s="148" t="s">
        <v>14</v>
      </c>
      <c r="C31" s="312">
        <f t="shared" si="6"/>
        <v>505.05199999999996</v>
      </c>
      <c r="D31" s="180">
        <f t="shared" si="7"/>
        <v>267.44799999999998</v>
      </c>
      <c r="E31" s="180">
        <v>240.67699999999999</v>
      </c>
      <c r="F31" s="180">
        <v>26.771000000000001</v>
      </c>
      <c r="G31" s="180">
        <v>237.60399999999998</v>
      </c>
      <c r="H31" s="180">
        <v>2.2000000000000002</v>
      </c>
      <c r="I31" s="180">
        <v>235.404</v>
      </c>
      <c r="J31" s="180">
        <v>0</v>
      </c>
      <c r="K31" s="180">
        <v>0</v>
      </c>
      <c r="L31" s="180">
        <v>0</v>
      </c>
      <c r="M31" s="180">
        <v>0</v>
      </c>
      <c r="N31" s="106"/>
    </row>
    <row r="32" spans="1:14" x14ac:dyDescent="0.15">
      <c r="A32" s="111" t="s">
        <v>435</v>
      </c>
      <c r="B32" s="189" t="s">
        <v>13</v>
      </c>
      <c r="C32" s="312">
        <f t="shared" si="6"/>
        <v>64971.039999999964</v>
      </c>
      <c r="D32" s="180">
        <f t="shared" si="7"/>
        <v>22231.599999999999</v>
      </c>
      <c r="E32" s="180">
        <f>SUM(E34,E36,E38,E40,E42,E44,E46)</f>
        <v>22105.879999999997</v>
      </c>
      <c r="F32" s="180">
        <f>SUM(F34,F36,F38,F40,F42,F44,F46)</f>
        <v>125.72</v>
      </c>
      <c r="G32" s="180">
        <v>37692.42</v>
      </c>
      <c r="H32" s="180">
        <f>SUM(H34,H36,H38,H40,H42,H44,H46)</f>
        <v>6939.94</v>
      </c>
      <c r="I32" s="180">
        <f>SUM(I34,I36,I38,I40,I42,I44,I46)</f>
        <v>30752.480000000003</v>
      </c>
      <c r="J32" s="180">
        <v>357.06000000000006</v>
      </c>
      <c r="K32" s="180">
        <f t="shared" ref="K32:M33" si="9">SUM(K34,K36,K38,K40,K42,K44,K46)</f>
        <v>352.24000000000007</v>
      </c>
      <c r="L32" s="180">
        <f t="shared" si="9"/>
        <v>4.82</v>
      </c>
      <c r="M32" s="180">
        <f t="shared" si="9"/>
        <v>4689.9599999999728</v>
      </c>
      <c r="N32" s="106"/>
    </row>
    <row r="33" spans="1:14" x14ac:dyDescent="0.15">
      <c r="A33" s="111" t="s">
        <v>438</v>
      </c>
      <c r="B33" s="189" t="s">
        <v>14</v>
      </c>
      <c r="C33" s="312">
        <f t="shared" si="6"/>
        <v>12028.58</v>
      </c>
      <c r="D33" s="180">
        <f t="shared" si="7"/>
        <v>5179.6899999999996</v>
      </c>
      <c r="E33" s="180">
        <f>SUM(E35,E37,E39,E41,E43,E45,E47)</f>
        <v>4844.7389999999996</v>
      </c>
      <c r="F33" s="180">
        <f>SUM(F35,F37,F39,F41,F43,F45,F47)</f>
        <v>334.95100000000002</v>
      </c>
      <c r="G33" s="180">
        <v>6846.1500000000005</v>
      </c>
      <c r="H33" s="180">
        <f>SUM(H35,H37,H39,H41,H43,H45,H47)</f>
        <v>1421.002</v>
      </c>
      <c r="I33" s="180">
        <f>SUM(I35,I37,I39,I41,I43,I45,I47)</f>
        <v>5425.1480000000001</v>
      </c>
      <c r="J33" s="180">
        <v>0</v>
      </c>
      <c r="K33" s="180">
        <f t="shared" si="9"/>
        <v>0</v>
      </c>
      <c r="L33" s="180">
        <f t="shared" si="9"/>
        <v>0</v>
      </c>
      <c r="M33" s="180">
        <f t="shared" si="9"/>
        <v>2.74</v>
      </c>
      <c r="N33" s="106"/>
    </row>
    <row r="34" spans="1:14" x14ac:dyDescent="0.15">
      <c r="A34" s="112" t="s">
        <v>218</v>
      </c>
      <c r="B34" s="189" t="s">
        <v>13</v>
      </c>
      <c r="C34" s="312">
        <f t="shared" si="6"/>
        <v>27830.03999999999</v>
      </c>
      <c r="D34" s="180">
        <f t="shared" si="7"/>
        <v>6353.7400000000016</v>
      </c>
      <c r="E34" s="180">
        <v>6289.8900000000012</v>
      </c>
      <c r="F34" s="180">
        <v>63.85</v>
      </c>
      <c r="G34" s="180">
        <v>19979.61</v>
      </c>
      <c r="H34" s="180">
        <v>2016.7</v>
      </c>
      <c r="I34" s="180">
        <v>17962.91</v>
      </c>
      <c r="J34" s="180">
        <v>125.76</v>
      </c>
      <c r="K34" s="180">
        <v>125.76</v>
      </c>
      <c r="L34" s="180">
        <v>0</v>
      </c>
      <c r="M34" s="180">
        <v>1370.9299999999882</v>
      </c>
      <c r="N34" s="106"/>
    </row>
    <row r="35" spans="1:14" x14ac:dyDescent="0.15">
      <c r="A35" s="111"/>
      <c r="B35" s="189" t="s">
        <v>14</v>
      </c>
      <c r="C35" s="312">
        <f t="shared" si="6"/>
        <v>4900.3620000000001</v>
      </c>
      <c r="D35" s="180">
        <f t="shared" si="7"/>
        <v>1681.0919999999999</v>
      </c>
      <c r="E35" s="180">
        <v>1610.8409999999999</v>
      </c>
      <c r="F35" s="180">
        <v>70.251000000000005</v>
      </c>
      <c r="G35" s="180">
        <v>3217.8490000000002</v>
      </c>
      <c r="H35" s="180">
        <v>122.735</v>
      </c>
      <c r="I35" s="180">
        <v>3095.114</v>
      </c>
      <c r="J35" s="180">
        <v>0</v>
      </c>
      <c r="K35" s="180">
        <v>0</v>
      </c>
      <c r="L35" s="180">
        <v>0</v>
      </c>
      <c r="M35" s="180">
        <v>1.421</v>
      </c>
      <c r="N35" s="106"/>
    </row>
    <row r="36" spans="1:14" x14ac:dyDescent="0.15">
      <c r="A36" s="112" t="s">
        <v>219</v>
      </c>
      <c r="B36" s="189" t="s">
        <v>13</v>
      </c>
      <c r="C36" s="312">
        <f t="shared" si="6"/>
        <v>266.16000000000003</v>
      </c>
      <c r="D36" s="180">
        <f t="shared" si="7"/>
        <v>81.92</v>
      </c>
      <c r="E36" s="180">
        <v>81.92</v>
      </c>
      <c r="F36" s="180">
        <v>0</v>
      </c>
      <c r="G36" s="180">
        <v>2.3199999999999998</v>
      </c>
      <c r="H36" s="180">
        <v>2.3199999999999998</v>
      </c>
      <c r="I36" s="180">
        <v>0</v>
      </c>
      <c r="J36" s="180">
        <v>4.82</v>
      </c>
      <c r="K36" s="180">
        <v>0</v>
      </c>
      <c r="L36" s="180">
        <v>4.82</v>
      </c>
      <c r="M36" s="180">
        <v>177.10000000000002</v>
      </c>
      <c r="N36" s="106"/>
    </row>
    <row r="37" spans="1:14" x14ac:dyDescent="0.15">
      <c r="A37" s="111"/>
      <c r="B37" s="189" t="s">
        <v>14</v>
      </c>
      <c r="C37" s="312">
        <f t="shared" si="6"/>
        <v>13.955</v>
      </c>
      <c r="D37" s="180">
        <f t="shared" si="7"/>
        <v>13.417999999999999</v>
      </c>
      <c r="E37" s="180">
        <v>13.417999999999999</v>
      </c>
      <c r="F37" s="180">
        <v>0</v>
      </c>
      <c r="G37" s="180">
        <v>0.53700000000000003</v>
      </c>
      <c r="H37" s="180">
        <v>0.53700000000000003</v>
      </c>
      <c r="I37" s="180">
        <v>0</v>
      </c>
      <c r="J37" s="180">
        <v>0</v>
      </c>
      <c r="K37" s="180">
        <v>0</v>
      </c>
      <c r="L37" s="180">
        <v>0</v>
      </c>
      <c r="M37" s="180">
        <v>0</v>
      </c>
      <c r="N37" s="106"/>
    </row>
    <row r="38" spans="1:14" x14ac:dyDescent="0.15">
      <c r="A38" s="112" t="s">
        <v>220</v>
      </c>
      <c r="B38" s="189" t="s">
        <v>13</v>
      </c>
      <c r="C38" s="312">
        <f t="shared" si="6"/>
        <v>1995.04</v>
      </c>
      <c r="D38" s="180">
        <f t="shared" si="7"/>
        <v>980.67</v>
      </c>
      <c r="E38" s="180">
        <v>971.88</v>
      </c>
      <c r="F38" s="180">
        <v>8.7900000000000009</v>
      </c>
      <c r="G38" s="180">
        <v>865.31000000000006</v>
      </c>
      <c r="H38" s="180">
        <v>472.74000000000007</v>
      </c>
      <c r="I38" s="180">
        <v>392.57</v>
      </c>
      <c r="J38" s="180">
        <v>14.83</v>
      </c>
      <c r="K38" s="180">
        <v>14.83</v>
      </c>
      <c r="L38" s="180">
        <v>0</v>
      </c>
      <c r="M38" s="180">
        <v>134.22999999999999</v>
      </c>
      <c r="N38" s="106"/>
    </row>
    <row r="39" spans="1:14" x14ac:dyDescent="0.15">
      <c r="A39" s="111"/>
      <c r="B39" s="189" t="s">
        <v>14</v>
      </c>
      <c r="C39" s="312">
        <f t="shared" si="6"/>
        <v>463.41800000000001</v>
      </c>
      <c r="D39" s="180">
        <f t="shared" si="7"/>
        <v>216.52199999999999</v>
      </c>
      <c r="E39" s="180">
        <v>201.72399999999999</v>
      </c>
      <c r="F39" s="180">
        <v>14.798</v>
      </c>
      <c r="G39" s="180">
        <v>246.89600000000002</v>
      </c>
      <c r="H39" s="180">
        <v>143.65</v>
      </c>
      <c r="I39" s="180">
        <v>103.246</v>
      </c>
      <c r="J39" s="180">
        <v>0</v>
      </c>
      <c r="K39" s="180">
        <v>0</v>
      </c>
      <c r="L39" s="180">
        <v>0</v>
      </c>
      <c r="M39" s="180">
        <v>0</v>
      </c>
      <c r="N39" s="106"/>
    </row>
    <row r="40" spans="1:14" x14ac:dyDescent="0.15">
      <c r="A40" s="112" t="s">
        <v>221</v>
      </c>
      <c r="B40" s="189" t="s">
        <v>13</v>
      </c>
      <c r="C40" s="312">
        <f t="shared" si="6"/>
        <v>14838.929999999993</v>
      </c>
      <c r="D40" s="180">
        <f t="shared" si="7"/>
        <v>4579.4199999999992</v>
      </c>
      <c r="E40" s="180">
        <v>4536.3399999999992</v>
      </c>
      <c r="F40" s="180">
        <v>43.08</v>
      </c>
      <c r="G40" s="180">
        <v>9158.2199999999993</v>
      </c>
      <c r="H40" s="180">
        <v>1115.81</v>
      </c>
      <c r="I40" s="180">
        <v>8042.41</v>
      </c>
      <c r="J40" s="180">
        <v>28.51</v>
      </c>
      <c r="K40" s="180">
        <v>28.51</v>
      </c>
      <c r="L40" s="180">
        <v>0</v>
      </c>
      <c r="M40" s="180">
        <v>1072.7799999999934</v>
      </c>
      <c r="N40" s="106"/>
    </row>
    <row r="41" spans="1:14" x14ac:dyDescent="0.15">
      <c r="A41" s="111"/>
      <c r="B41" s="189" t="s">
        <v>14</v>
      </c>
      <c r="C41" s="312">
        <f t="shared" si="6"/>
        <v>2533.4989999999998</v>
      </c>
      <c r="D41" s="180">
        <f t="shared" si="7"/>
        <v>1003.1800000000001</v>
      </c>
      <c r="E41" s="180">
        <v>882.45100000000002</v>
      </c>
      <c r="F41" s="180">
        <v>120.729</v>
      </c>
      <c r="G41" s="180">
        <v>1530.319</v>
      </c>
      <c r="H41" s="180">
        <v>236.446</v>
      </c>
      <c r="I41" s="180">
        <v>1293.873</v>
      </c>
      <c r="J41" s="180">
        <v>0</v>
      </c>
      <c r="K41" s="180">
        <v>0</v>
      </c>
      <c r="L41" s="180">
        <v>0</v>
      </c>
      <c r="M41" s="180">
        <v>0</v>
      </c>
      <c r="N41" s="106"/>
    </row>
    <row r="42" spans="1:14" x14ac:dyDescent="0.15">
      <c r="A42" s="112" t="s">
        <v>222</v>
      </c>
      <c r="B42" s="189" t="s">
        <v>13</v>
      </c>
      <c r="C42" s="312">
        <f t="shared" si="6"/>
        <v>6130.529999999997</v>
      </c>
      <c r="D42" s="180">
        <f t="shared" si="7"/>
        <v>3578.5899999999997</v>
      </c>
      <c r="E42" s="180">
        <v>3572.2599999999998</v>
      </c>
      <c r="F42" s="180">
        <v>6.33</v>
      </c>
      <c r="G42" s="180">
        <v>1818.5700000000002</v>
      </c>
      <c r="H42" s="180">
        <v>951.92000000000007</v>
      </c>
      <c r="I42" s="180">
        <v>866.65</v>
      </c>
      <c r="J42" s="180">
        <v>165.74</v>
      </c>
      <c r="K42" s="180">
        <v>165.74</v>
      </c>
      <c r="L42" s="180">
        <v>0</v>
      </c>
      <c r="M42" s="180">
        <v>567.62999999999761</v>
      </c>
      <c r="N42" s="106"/>
    </row>
    <row r="43" spans="1:14" x14ac:dyDescent="0.15">
      <c r="A43" s="111"/>
      <c r="B43" s="189" t="s">
        <v>14</v>
      </c>
      <c r="C43" s="312">
        <f t="shared" si="6"/>
        <v>1254.2240000000002</v>
      </c>
      <c r="D43" s="180">
        <f t="shared" si="7"/>
        <v>760.47900000000004</v>
      </c>
      <c r="E43" s="180">
        <v>733.66800000000001</v>
      </c>
      <c r="F43" s="180">
        <v>26.811</v>
      </c>
      <c r="G43" s="180">
        <v>493.745</v>
      </c>
      <c r="H43" s="180">
        <v>274.52699999999999</v>
      </c>
      <c r="I43" s="180">
        <v>219.21799999999999</v>
      </c>
      <c r="J43" s="180">
        <v>0</v>
      </c>
      <c r="K43" s="180">
        <v>0</v>
      </c>
      <c r="L43" s="180">
        <v>0</v>
      </c>
      <c r="M43" s="180">
        <v>0</v>
      </c>
      <c r="N43" s="106"/>
    </row>
    <row r="44" spans="1:14" x14ac:dyDescent="0.15">
      <c r="A44" s="112" t="s">
        <v>167</v>
      </c>
      <c r="B44" s="189" t="s">
        <v>13</v>
      </c>
      <c r="C44" s="312">
        <f>SUM(D44,G44,J44,M44)</f>
        <v>5160.3500000000004</v>
      </c>
      <c r="D44" s="180">
        <f t="shared" si="7"/>
        <v>2329.69</v>
      </c>
      <c r="E44" s="180">
        <v>2329.69</v>
      </c>
      <c r="F44" s="180">
        <v>0</v>
      </c>
      <c r="G44" s="180">
        <v>2429.8500000000004</v>
      </c>
      <c r="H44" s="180">
        <v>1261.24</v>
      </c>
      <c r="I44" s="180">
        <v>1168.6100000000001</v>
      </c>
      <c r="J44" s="180">
        <v>2.86</v>
      </c>
      <c r="K44" s="180">
        <v>2.86</v>
      </c>
      <c r="L44" s="180">
        <v>0</v>
      </c>
      <c r="M44" s="180">
        <v>397.94999999999976</v>
      </c>
      <c r="N44" s="106"/>
    </row>
    <row r="45" spans="1:14" x14ac:dyDescent="0.15">
      <c r="A45" s="111"/>
      <c r="B45" s="189" t="s">
        <v>14</v>
      </c>
      <c r="C45" s="312">
        <f t="shared" si="6"/>
        <v>1120.421</v>
      </c>
      <c r="D45" s="180">
        <f t="shared" si="7"/>
        <v>522.06799999999998</v>
      </c>
      <c r="E45" s="180">
        <v>474.44</v>
      </c>
      <c r="F45" s="180">
        <v>47.628</v>
      </c>
      <c r="G45" s="180">
        <v>598.35300000000007</v>
      </c>
      <c r="H45" s="180">
        <v>351.923</v>
      </c>
      <c r="I45" s="180">
        <v>246.43</v>
      </c>
      <c r="J45" s="180">
        <v>0</v>
      </c>
      <c r="K45" s="180">
        <v>0</v>
      </c>
      <c r="L45" s="180">
        <v>0</v>
      </c>
      <c r="M45" s="180">
        <v>0</v>
      </c>
      <c r="N45" s="106"/>
    </row>
    <row r="46" spans="1:14" x14ac:dyDescent="0.15">
      <c r="A46" s="112" t="s">
        <v>379</v>
      </c>
      <c r="B46" s="189" t="s">
        <v>13</v>
      </c>
      <c r="C46" s="312">
        <f t="shared" si="6"/>
        <v>8749.9899999999925</v>
      </c>
      <c r="D46" s="180">
        <f t="shared" si="7"/>
        <v>4327.57</v>
      </c>
      <c r="E46" s="180">
        <v>4323.8999999999996</v>
      </c>
      <c r="F46" s="180">
        <v>3.67</v>
      </c>
      <c r="G46" s="180">
        <v>3438.54</v>
      </c>
      <c r="H46" s="180">
        <v>1119.21</v>
      </c>
      <c r="I46" s="180">
        <v>2319.33</v>
      </c>
      <c r="J46" s="180">
        <v>14.540000000000003</v>
      </c>
      <c r="K46" s="180">
        <v>14.540000000000003</v>
      </c>
      <c r="L46" s="180">
        <v>0</v>
      </c>
      <c r="M46" s="184">
        <v>969.33999999999344</v>
      </c>
      <c r="N46" s="106"/>
    </row>
    <row r="47" spans="1:14" ht="15" thickBot="1" x14ac:dyDescent="0.2">
      <c r="A47" s="151"/>
      <c r="B47" s="203" t="s">
        <v>14</v>
      </c>
      <c r="C47" s="313">
        <f t="shared" si="6"/>
        <v>1742.701</v>
      </c>
      <c r="D47" s="313">
        <f t="shared" si="7"/>
        <v>982.93100000000004</v>
      </c>
      <c r="E47" s="182">
        <v>928.197</v>
      </c>
      <c r="F47" s="182">
        <v>54.734000000000002</v>
      </c>
      <c r="G47" s="182">
        <v>758.45100000000002</v>
      </c>
      <c r="H47" s="182">
        <v>291.18400000000003</v>
      </c>
      <c r="I47" s="182">
        <v>467.267</v>
      </c>
      <c r="J47" s="182">
        <v>0</v>
      </c>
      <c r="K47" s="182">
        <v>0</v>
      </c>
      <c r="L47" s="182">
        <v>0</v>
      </c>
      <c r="M47" s="183">
        <v>1.319</v>
      </c>
      <c r="N47" s="106"/>
    </row>
    <row r="48" spans="1:14" x14ac:dyDescent="0.15">
      <c r="A48" s="130" t="s">
        <v>168</v>
      </c>
      <c r="B48" s="89"/>
      <c r="C48" s="89"/>
      <c r="D48" s="89"/>
      <c r="E48" s="89"/>
      <c r="F48" s="89"/>
      <c r="G48" s="89"/>
      <c r="H48" s="89"/>
      <c r="I48" s="89"/>
      <c r="J48" s="89"/>
      <c r="K48" s="89"/>
      <c r="L48" s="89"/>
      <c r="M48" s="89"/>
      <c r="N48" s="89"/>
    </row>
    <row r="49" spans="1:14" ht="17.25" x14ac:dyDescent="0.15">
      <c r="A49" s="88" t="s">
        <v>380</v>
      </c>
      <c r="B49" s="89"/>
      <c r="C49" s="89"/>
      <c r="D49" s="89"/>
      <c r="E49" s="89"/>
      <c r="F49" s="89"/>
      <c r="G49" s="89"/>
      <c r="H49" s="89"/>
      <c r="I49" s="89"/>
      <c r="J49" s="89"/>
      <c r="K49" s="89"/>
      <c r="L49" s="89"/>
      <c r="M49" s="89"/>
      <c r="N49" s="89"/>
    </row>
    <row r="50" spans="1:14" ht="15" thickBot="1" x14ac:dyDescent="0.2">
      <c r="A50" s="388" t="s">
        <v>28</v>
      </c>
      <c r="B50" s="388"/>
      <c r="C50" s="388"/>
      <c r="D50" s="388"/>
      <c r="E50" s="388"/>
      <c r="F50" s="388"/>
      <c r="G50" s="388"/>
      <c r="H50" s="388"/>
      <c r="I50" s="388"/>
      <c r="J50" s="388"/>
      <c r="K50" s="388"/>
      <c r="L50" s="388"/>
      <c r="M50" s="388"/>
      <c r="N50" s="89"/>
    </row>
    <row r="51" spans="1:14" x14ac:dyDescent="0.15">
      <c r="A51" s="152"/>
      <c r="B51" s="92"/>
      <c r="C51" s="91"/>
      <c r="D51" s="133" t="s">
        <v>381</v>
      </c>
      <c r="E51" s="186"/>
      <c r="F51" s="186"/>
      <c r="G51" s="186"/>
      <c r="H51" s="186"/>
      <c r="I51" s="186"/>
      <c r="J51" s="133" t="s">
        <v>382</v>
      </c>
      <c r="K51" s="186"/>
      <c r="L51" s="186"/>
      <c r="M51" s="153"/>
      <c r="N51" s="93"/>
    </row>
    <row r="52" spans="1:14" x14ac:dyDescent="0.15">
      <c r="A52" s="154" t="s">
        <v>192</v>
      </c>
      <c r="B52" s="95"/>
      <c r="C52" s="198" t="s">
        <v>2</v>
      </c>
      <c r="D52" s="193" t="s">
        <v>169</v>
      </c>
      <c r="E52" s="188"/>
      <c r="F52" s="188"/>
      <c r="G52" s="193" t="s">
        <v>170</v>
      </c>
      <c r="H52" s="188"/>
      <c r="I52" s="188"/>
      <c r="J52" s="189" t="s">
        <v>2</v>
      </c>
      <c r="K52" s="189" t="s">
        <v>278</v>
      </c>
      <c r="L52" s="189" t="s">
        <v>279</v>
      </c>
      <c r="M52" s="155" t="s">
        <v>171</v>
      </c>
      <c r="N52" s="93"/>
    </row>
    <row r="53" spans="1:14" ht="21" customHeight="1" x14ac:dyDescent="0.15">
      <c r="A53" s="190"/>
      <c r="B53" s="191"/>
      <c r="C53" s="197"/>
      <c r="D53" s="189" t="s">
        <v>2</v>
      </c>
      <c r="E53" s="189" t="s">
        <v>10</v>
      </c>
      <c r="F53" s="189" t="s">
        <v>11</v>
      </c>
      <c r="G53" s="189" t="s">
        <v>2</v>
      </c>
      <c r="H53" s="189" t="s">
        <v>10</v>
      </c>
      <c r="I53" s="189" t="s">
        <v>11</v>
      </c>
      <c r="J53" s="197"/>
      <c r="K53" s="197"/>
      <c r="L53" s="197"/>
      <c r="M53" s="156"/>
      <c r="N53" s="93"/>
    </row>
    <row r="54" spans="1:14" ht="21" customHeight="1" x14ac:dyDescent="0.15">
      <c r="A54" s="157" t="s">
        <v>15</v>
      </c>
      <c r="B54" s="189" t="s">
        <v>13</v>
      </c>
      <c r="C54" s="180">
        <v>87054</v>
      </c>
      <c r="D54" s="180">
        <v>29557.34</v>
      </c>
      <c r="E54" s="180">
        <v>29481.03</v>
      </c>
      <c r="F54" s="180">
        <v>76.309999999999988</v>
      </c>
      <c r="G54" s="180">
        <v>52608.62</v>
      </c>
      <c r="H54" s="180">
        <v>21548.71</v>
      </c>
      <c r="I54" s="180">
        <v>31059.91</v>
      </c>
      <c r="J54" s="180">
        <v>592.45000000000005</v>
      </c>
      <c r="K54" s="180">
        <v>592.45000000000005</v>
      </c>
      <c r="L54" s="180">
        <v>0</v>
      </c>
      <c r="M54" s="181">
        <v>4295.59</v>
      </c>
      <c r="N54" s="93"/>
    </row>
    <row r="55" spans="1:14" ht="21" customHeight="1" x14ac:dyDescent="0.15">
      <c r="A55" s="158"/>
      <c r="B55" s="189" t="s">
        <v>14</v>
      </c>
      <c r="C55" s="180">
        <v>18813.61</v>
      </c>
      <c r="D55" s="180">
        <v>6831.7640000000001</v>
      </c>
      <c r="E55" s="180">
        <v>5634.5969999999998</v>
      </c>
      <c r="F55" s="180">
        <v>1197.1669999999999</v>
      </c>
      <c r="G55" s="180">
        <v>11981.846000000001</v>
      </c>
      <c r="H55" s="180">
        <v>5583.3709999999992</v>
      </c>
      <c r="I55" s="180">
        <v>6398.4750000000004</v>
      </c>
      <c r="J55" s="180">
        <v>0</v>
      </c>
      <c r="K55" s="180">
        <v>0</v>
      </c>
      <c r="L55" s="180">
        <v>0</v>
      </c>
      <c r="M55" s="181">
        <v>0</v>
      </c>
      <c r="N55" s="93"/>
    </row>
    <row r="56" spans="1:14" ht="21" customHeight="1" x14ac:dyDescent="0.15">
      <c r="A56" s="157" t="s">
        <v>172</v>
      </c>
      <c r="B56" s="189" t="s">
        <v>13</v>
      </c>
      <c r="C56" s="180">
        <v>59124.76</v>
      </c>
      <c r="D56" s="180">
        <v>19682.41</v>
      </c>
      <c r="E56" s="180">
        <v>19638.13</v>
      </c>
      <c r="F56" s="180">
        <v>44.279999999999994</v>
      </c>
      <c r="G56" s="180">
        <v>36316.97</v>
      </c>
      <c r="H56" s="180">
        <v>15102.21</v>
      </c>
      <c r="I56" s="180">
        <v>21214.760000000002</v>
      </c>
      <c r="J56" s="180">
        <v>329.85</v>
      </c>
      <c r="K56" s="180">
        <v>329.85</v>
      </c>
      <c r="L56" s="180">
        <v>0</v>
      </c>
      <c r="M56" s="181">
        <v>2795.53</v>
      </c>
      <c r="N56" s="93"/>
    </row>
    <row r="57" spans="1:14" ht="21" customHeight="1" x14ac:dyDescent="0.15">
      <c r="A57" s="158"/>
      <c r="B57" s="189" t="s">
        <v>14</v>
      </c>
      <c r="C57" s="180">
        <v>13137.879000000001</v>
      </c>
      <c r="D57" s="180">
        <v>4630.9579999999996</v>
      </c>
      <c r="E57" s="180">
        <v>3765.817</v>
      </c>
      <c r="F57" s="180">
        <v>865.14099999999996</v>
      </c>
      <c r="G57" s="180">
        <v>8506.9210000000003</v>
      </c>
      <c r="H57" s="180">
        <v>3982.498</v>
      </c>
      <c r="I57" s="180">
        <v>4524.4229999999998</v>
      </c>
      <c r="J57" s="180">
        <v>0</v>
      </c>
      <c r="K57" s="180">
        <v>0</v>
      </c>
      <c r="L57" s="180">
        <v>0</v>
      </c>
      <c r="M57" s="181">
        <v>0</v>
      </c>
      <c r="N57" s="93"/>
    </row>
    <row r="58" spans="1:14" ht="21" customHeight="1" x14ac:dyDescent="0.15">
      <c r="A58" s="157" t="s">
        <v>173</v>
      </c>
      <c r="B58" s="189" t="s">
        <v>13</v>
      </c>
      <c r="C58" s="180">
        <v>3287.11</v>
      </c>
      <c r="D58" s="180">
        <v>755.68999999999983</v>
      </c>
      <c r="E58" s="180">
        <v>755.68999999999983</v>
      </c>
      <c r="F58" s="180"/>
      <c r="G58" s="180">
        <v>2402.2000000000003</v>
      </c>
      <c r="H58" s="180">
        <v>1319.3100000000002</v>
      </c>
      <c r="I58" s="180">
        <v>1082.8900000000001</v>
      </c>
      <c r="J58" s="180">
        <v>7.77</v>
      </c>
      <c r="K58" s="180">
        <v>7.77</v>
      </c>
      <c r="L58" s="180">
        <v>0</v>
      </c>
      <c r="M58" s="181">
        <v>121.45</v>
      </c>
      <c r="N58" s="93"/>
    </row>
    <row r="59" spans="1:14" ht="21" customHeight="1" x14ac:dyDescent="0.15">
      <c r="A59" s="158"/>
      <c r="B59" s="189" t="s">
        <v>14</v>
      </c>
      <c r="C59" s="180">
        <v>786.83500000000004</v>
      </c>
      <c r="D59" s="180">
        <v>191.1</v>
      </c>
      <c r="E59" s="180">
        <v>181.48599999999999</v>
      </c>
      <c r="F59" s="180">
        <v>9.6140000000000008</v>
      </c>
      <c r="G59" s="180">
        <v>595.73500000000001</v>
      </c>
      <c r="H59" s="180">
        <v>357.14600000000002</v>
      </c>
      <c r="I59" s="180">
        <v>238.589</v>
      </c>
      <c r="J59" s="180">
        <v>0</v>
      </c>
      <c r="K59" s="180">
        <v>0</v>
      </c>
      <c r="L59" s="180">
        <v>0</v>
      </c>
      <c r="M59" s="181">
        <v>0</v>
      </c>
      <c r="N59" s="93"/>
    </row>
    <row r="60" spans="1:14" ht="21" customHeight="1" x14ac:dyDescent="0.15">
      <c r="A60" s="157" t="s">
        <v>174</v>
      </c>
      <c r="B60" s="189" t="s">
        <v>13</v>
      </c>
      <c r="C60" s="180">
        <v>7759.7000000000007</v>
      </c>
      <c r="D60" s="180">
        <v>4470.9100000000008</v>
      </c>
      <c r="E60" s="180">
        <v>4466.5700000000006</v>
      </c>
      <c r="F60" s="180">
        <v>4.34</v>
      </c>
      <c r="G60" s="180">
        <v>2761.41</v>
      </c>
      <c r="H60" s="180">
        <v>1419.98</v>
      </c>
      <c r="I60" s="180">
        <v>1341.43</v>
      </c>
      <c r="J60" s="180">
        <v>49.45</v>
      </c>
      <c r="K60" s="180">
        <v>49.45</v>
      </c>
      <c r="L60" s="180">
        <v>0</v>
      </c>
      <c r="M60" s="181">
        <v>477.93</v>
      </c>
      <c r="N60" s="93"/>
    </row>
    <row r="61" spans="1:14" ht="21" customHeight="1" x14ac:dyDescent="0.15">
      <c r="A61" s="158"/>
      <c r="B61" s="189" t="s">
        <v>14</v>
      </c>
      <c r="C61" s="180">
        <v>1460.7339999999999</v>
      </c>
      <c r="D61" s="180">
        <v>904.33699999999999</v>
      </c>
      <c r="E61" s="180">
        <v>752.92</v>
      </c>
      <c r="F61" s="180">
        <v>151.417</v>
      </c>
      <c r="G61" s="180">
        <v>556.39699999999993</v>
      </c>
      <c r="H61" s="180">
        <v>304.40899999999999</v>
      </c>
      <c r="I61" s="180">
        <v>251.988</v>
      </c>
      <c r="J61" s="180">
        <v>0</v>
      </c>
      <c r="K61" s="180">
        <v>0</v>
      </c>
      <c r="L61" s="180">
        <v>0</v>
      </c>
      <c r="M61" s="181">
        <v>0</v>
      </c>
      <c r="N61" s="93"/>
    </row>
    <row r="62" spans="1:14" ht="21" customHeight="1" x14ac:dyDescent="0.15">
      <c r="A62" s="157" t="s">
        <v>175</v>
      </c>
      <c r="B62" s="189" t="s">
        <v>13</v>
      </c>
      <c r="C62" s="180">
        <v>5217.6799999999994</v>
      </c>
      <c r="D62" s="180">
        <v>1691.11</v>
      </c>
      <c r="E62" s="180">
        <v>1691.09</v>
      </c>
      <c r="F62" s="180">
        <v>0.02</v>
      </c>
      <c r="G62" s="180">
        <v>3322.96</v>
      </c>
      <c r="H62" s="180">
        <v>1372.32</v>
      </c>
      <c r="I62" s="180">
        <v>1950.6399999999999</v>
      </c>
      <c r="J62" s="180">
        <v>8.8800000000000008</v>
      </c>
      <c r="K62" s="180">
        <v>8.8800000000000008</v>
      </c>
      <c r="L62" s="180">
        <v>0</v>
      </c>
      <c r="M62" s="181">
        <v>194.73</v>
      </c>
      <c r="N62" s="93"/>
    </row>
    <row r="63" spans="1:14" ht="21" customHeight="1" x14ac:dyDescent="0.15">
      <c r="A63" s="158"/>
      <c r="B63" s="189" t="s">
        <v>14</v>
      </c>
      <c r="C63" s="180">
        <v>1193.7800000000002</v>
      </c>
      <c r="D63" s="180">
        <v>401.55100000000004</v>
      </c>
      <c r="E63" s="180">
        <v>314.20100000000002</v>
      </c>
      <c r="F63" s="180">
        <v>87.35</v>
      </c>
      <c r="G63" s="180">
        <v>792.22900000000004</v>
      </c>
      <c r="H63" s="180">
        <v>376.209</v>
      </c>
      <c r="I63" s="180">
        <v>416.02</v>
      </c>
      <c r="J63" s="180">
        <v>0</v>
      </c>
      <c r="K63" s="180">
        <v>0</v>
      </c>
      <c r="L63" s="180">
        <v>0</v>
      </c>
      <c r="M63" s="181">
        <v>0</v>
      </c>
      <c r="N63" s="93"/>
    </row>
    <row r="64" spans="1:14" ht="21" customHeight="1" x14ac:dyDescent="0.15">
      <c r="A64" s="157" t="s">
        <v>176</v>
      </c>
      <c r="B64" s="189" t="s">
        <v>13</v>
      </c>
      <c r="C64" s="180">
        <v>11664.75</v>
      </c>
      <c r="D64" s="180">
        <v>2957.22</v>
      </c>
      <c r="E64" s="180">
        <v>2929.5499999999997</v>
      </c>
      <c r="F64" s="180">
        <v>27.67</v>
      </c>
      <c r="G64" s="180">
        <v>7805.08</v>
      </c>
      <c r="H64" s="180">
        <v>2334.89</v>
      </c>
      <c r="I64" s="180">
        <v>5470.19</v>
      </c>
      <c r="J64" s="180">
        <v>196.5</v>
      </c>
      <c r="K64" s="180">
        <v>196.5</v>
      </c>
      <c r="L64" s="180">
        <v>0</v>
      </c>
      <c r="M64" s="181">
        <v>705.95</v>
      </c>
      <c r="N64" s="93"/>
    </row>
    <row r="65" spans="1:32" ht="21" customHeight="1" thickBot="1" x14ac:dyDescent="0.2">
      <c r="A65" s="159"/>
      <c r="B65" s="203" t="s">
        <v>14</v>
      </c>
      <c r="C65" s="182">
        <v>2234.3820000000001</v>
      </c>
      <c r="D65" s="182">
        <v>703.81799999999998</v>
      </c>
      <c r="E65" s="182">
        <v>620.173</v>
      </c>
      <c r="F65" s="182">
        <v>83.644999999999996</v>
      </c>
      <c r="G65" s="182">
        <v>1530.5640000000001</v>
      </c>
      <c r="H65" s="182">
        <v>563.10900000000004</v>
      </c>
      <c r="I65" s="182">
        <v>967.45500000000004</v>
      </c>
      <c r="J65" s="182">
        <v>0</v>
      </c>
      <c r="K65" s="182">
        <v>0</v>
      </c>
      <c r="L65" s="182">
        <v>0</v>
      </c>
      <c r="M65" s="183">
        <v>0</v>
      </c>
      <c r="N65" s="93"/>
    </row>
    <row r="66" spans="1:32" ht="21" customHeight="1" x14ac:dyDescent="0.15">
      <c r="A66" s="130" t="s">
        <v>168</v>
      </c>
      <c r="B66" s="93"/>
      <c r="C66" s="93"/>
      <c r="D66" s="93"/>
      <c r="E66" s="93"/>
      <c r="F66" s="93"/>
      <c r="G66" s="93"/>
      <c r="H66" s="93"/>
      <c r="I66" s="93"/>
      <c r="J66" s="93"/>
      <c r="K66" s="93"/>
      <c r="L66" s="93"/>
      <c r="M66" s="93"/>
      <c r="N66" s="89"/>
    </row>
    <row r="67" spans="1:32" s="88" customFormat="1" ht="17.25" x14ac:dyDescent="0.15">
      <c r="A67" s="88" t="s">
        <v>177</v>
      </c>
    </row>
    <row r="68" spans="1:32" ht="15" thickBot="1" x14ac:dyDescent="0.2">
      <c r="A68" s="388" t="s">
        <v>28</v>
      </c>
      <c r="B68" s="388"/>
      <c r="C68" s="388"/>
      <c r="D68" s="388"/>
      <c r="E68" s="388"/>
      <c r="F68" s="388"/>
      <c r="G68" s="388"/>
      <c r="H68" s="388"/>
      <c r="I68" s="388"/>
      <c r="J68" s="388"/>
      <c r="K68" s="388"/>
      <c r="L68" s="388"/>
      <c r="M68" s="388"/>
      <c r="N68" s="89"/>
    </row>
    <row r="69" spans="1:32" ht="22.5" customHeight="1" x14ac:dyDescent="0.15">
      <c r="A69" s="152"/>
      <c r="B69" s="92"/>
      <c r="C69" s="91"/>
      <c r="D69" s="133" t="s">
        <v>381</v>
      </c>
      <c r="E69" s="186"/>
      <c r="F69" s="186"/>
      <c r="G69" s="186"/>
      <c r="H69" s="186"/>
      <c r="I69" s="186"/>
      <c r="J69" s="133" t="s">
        <v>382</v>
      </c>
      <c r="K69" s="186"/>
      <c r="L69" s="186"/>
      <c r="M69" s="153"/>
      <c r="N69" s="93"/>
    </row>
    <row r="70" spans="1:32" ht="22.5" customHeight="1" x14ac:dyDescent="0.15">
      <c r="A70" s="154" t="s">
        <v>192</v>
      </c>
      <c r="B70" s="95"/>
      <c r="C70" s="198" t="s">
        <v>2</v>
      </c>
      <c r="D70" s="193" t="s">
        <v>169</v>
      </c>
      <c r="E70" s="188"/>
      <c r="F70" s="188"/>
      <c r="G70" s="193" t="s">
        <v>170</v>
      </c>
      <c r="H70" s="188"/>
      <c r="I70" s="188"/>
      <c r="J70" s="189" t="s">
        <v>2</v>
      </c>
      <c r="K70" s="189" t="s">
        <v>278</v>
      </c>
      <c r="L70" s="189" t="s">
        <v>279</v>
      </c>
      <c r="M70" s="155" t="s">
        <v>171</v>
      </c>
      <c r="N70" s="93"/>
    </row>
    <row r="71" spans="1:32" ht="22.5" customHeight="1" x14ac:dyDescent="0.15">
      <c r="A71" s="190"/>
      <c r="B71" s="191"/>
      <c r="C71" s="197"/>
      <c r="D71" s="189" t="s">
        <v>2</v>
      </c>
      <c r="E71" s="189" t="s">
        <v>10</v>
      </c>
      <c r="F71" s="189" t="s">
        <v>11</v>
      </c>
      <c r="G71" s="189" t="s">
        <v>2</v>
      </c>
      <c r="H71" s="189" t="s">
        <v>10</v>
      </c>
      <c r="I71" s="189" t="s">
        <v>11</v>
      </c>
      <c r="J71" s="197"/>
      <c r="K71" s="197"/>
      <c r="L71" s="197"/>
      <c r="M71" s="156"/>
      <c r="N71" s="93"/>
    </row>
    <row r="72" spans="1:32" ht="22.5" customHeight="1" x14ac:dyDescent="0.15">
      <c r="A72" s="157" t="s">
        <v>15</v>
      </c>
      <c r="B72" s="189" t="s">
        <v>13</v>
      </c>
      <c r="C72" s="285">
        <v>68220.81</v>
      </c>
      <c r="D72" s="286">
        <v>22120.020000000004</v>
      </c>
      <c r="E72" s="287">
        <v>22085.510000000002</v>
      </c>
      <c r="F72" s="287">
        <v>34.51</v>
      </c>
      <c r="G72" s="287">
        <v>42379.770000000004</v>
      </c>
      <c r="H72" s="287">
        <v>14808.159999999998</v>
      </c>
      <c r="I72" s="287">
        <v>27571.61</v>
      </c>
      <c r="J72" s="287">
        <v>202.44000000000003</v>
      </c>
      <c r="K72" s="287">
        <v>202.44000000000003</v>
      </c>
      <c r="L72" s="287">
        <v>0</v>
      </c>
      <c r="M72" s="288">
        <v>3518.58</v>
      </c>
      <c r="N72" s="93"/>
    </row>
    <row r="73" spans="1:32" ht="22.5" customHeight="1" x14ac:dyDescent="0.15">
      <c r="A73" s="158"/>
      <c r="B73" s="189" t="s">
        <v>14</v>
      </c>
      <c r="C73" s="285">
        <v>13991.819000000001</v>
      </c>
      <c r="D73" s="286">
        <v>5116.6470000000008</v>
      </c>
      <c r="E73" s="287">
        <v>4676.0329999999994</v>
      </c>
      <c r="F73" s="287">
        <v>440.61400000000003</v>
      </c>
      <c r="G73" s="287">
        <v>8875.1720000000023</v>
      </c>
      <c r="H73" s="287">
        <v>3646.1459999999997</v>
      </c>
      <c r="I73" s="287">
        <v>5229.0259999999998</v>
      </c>
      <c r="J73" s="287">
        <v>0</v>
      </c>
      <c r="K73" s="287">
        <v>0</v>
      </c>
      <c r="L73" s="287">
        <v>0</v>
      </c>
      <c r="M73" s="288">
        <v>0</v>
      </c>
      <c r="N73" s="93"/>
    </row>
    <row r="74" spans="1:32" ht="22.5" customHeight="1" x14ac:dyDescent="0.15">
      <c r="A74" s="157" t="s">
        <v>43</v>
      </c>
      <c r="B74" s="189" t="s">
        <v>13</v>
      </c>
      <c r="C74" s="285">
        <v>30826.39</v>
      </c>
      <c r="D74" s="286">
        <v>8461.8200000000015</v>
      </c>
      <c r="E74" s="287">
        <v>8457.8200000000015</v>
      </c>
      <c r="F74" s="287">
        <v>4</v>
      </c>
      <c r="G74" s="287">
        <v>20643.580000000002</v>
      </c>
      <c r="H74" s="287">
        <v>6052.48</v>
      </c>
      <c r="I74" s="287">
        <v>14591.1</v>
      </c>
      <c r="J74" s="287">
        <v>64.66</v>
      </c>
      <c r="K74" s="287">
        <v>64.66</v>
      </c>
      <c r="L74" s="287">
        <v>0</v>
      </c>
      <c r="M74" s="288">
        <v>1656.33</v>
      </c>
      <c r="N74" s="93"/>
    </row>
    <row r="75" spans="1:32" ht="22.5" customHeight="1" x14ac:dyDescent="0.15">
      <c r="A75" s="158"/>
      <c r="B75" s="189" t="s">
        <v>14</v>
      </c>
      <c r="C75" s="285">
        <v>5727.9679999999998</v>
      </c>
      <c r="D75" s="286">
        <v>1744.665</v>
      </c>
      <c r="E75" s="287">
        <v>1570.365</v>
      </c>
      <c r="F75" s="287">
        <v>174.3</v>
      </c>
      <c r="G75" s="287">
        <v>3983.3029999999999</v>
      </c>
      <c r="H75" s="287">
        <v>1352.95</v>
      </c>
      <c r="I75" s="287">
        <v>2630.3530000000001</v>
      </c>
      <c r="J75" s="287">
        <v>0</v>
      </c>
      <c r="K75" s="287">
        <v>0</v>
      </c>
      <c r="L75" s="287">
        <v>0</v>
      </c>
      <c r="M75" s="288">
        <v>0</v>
      </c>
      <c r="N75" s="93"/>
    </row>
    <row r="76" spans="1:32" ht="22.5" customHeight="1" x14ac:dyDescent="0.15">
      <c r="A76" s="157" t="s">
        <v>44</v>
      </c>
      <c r="B76" s="189" t="s">
        <v>13</v>
      </c>
      <c r="C76" s="285">
        <v>4468.13</v>
      </c>
      <c r="D76" s="286">
        <v>1923.01</v>
      </c>
      <c r="E76" s="287">
        <v>1919.6</v>
      </c>
      <c r="F76" s="287">
        <v>3.41</v>
      </c>
      <c r="G76" s="287">
        <v>2407.21</v>
      </c>
      <c r="H76" s="287">
        <v>656.8599999999999</v>
      </c>
      <c r="I76" s="287">
        <v>1750.35</v>
      </c>
      <c r="J76" s="287">
        <v>17.97</v>
      </c>
      <c r="K76" s="287">
        <v>17.97</v>
      </c>
      <c r="L76" s="287">
        <v>0</v>
      </c>
      <c r="M76" s="288">
        <v>119.94</v>
      </c>
      <c r="N76" s="93"/>
    </row>
    <row r="77" spans="1:32" ht="22.5" customHeight="1" x14ac:dyDescent="0.15">
      <c r="A77" s="158"/>
      <c r="B77" s="189" t="s">
        <v>14</v>
      </c>
      <c r="C77" s="285">
        <v>762.90800000000002</v>
      </c>
      <c r="D77" s="286">
        <v>356.73700000000002</v>
      </c>
      <c r="E77" s="287">
        <v>275.83600000000001</v>
      </c>
      <c r="F77" s="287">
        <v>80.900999999999996</v>
      </c>
      <c r="G77" s="287">
        <v>406.17099999999999</v>
      </c>
      <c r="H77" s="287">
        <v>115.283</v>
      </c>
      <c r="I77" s="287">
        <v>290.88799999999998</v>
      </c>
      <c r="J77" s="287">
        <v>0</v>
      </c>
      <c r="K77" s="287">
        <v>0</v>
      </c>
      <c r="L77" s="287">
        <v>0</v>
      </c>
      <c r="M77" s="288">
        <v>0</v>
      </c>
      <c r="N77" s="93"/>
    </row>
    <row r="78" spans="1:32" ht="22.5" customHeight="1" x14ac:dyDescent="0.15">
      <c r="A78" s="157" t="s">
        <v>442</v>
      </c>
      <c r="B78" s="189" t="s">
        <v>13</v>
      </c>
      <c r="C78" s="285">
        <v>9374.0199999999986</v>
      </c>
      <c r="D78" s="286">
        <v>3278.17</v>
      </c>
      <c r="E78" s="287">
        <v>3278.17</v>
      </c>
      <c r="F78" s="287" t="s">
        <v>568</v>
      </c>
      <c r="G78" s="287">
        <v>5581.22</v>
      </c>
      <c r="H78" s="287">
        <v>2145.5100000000002</v>
      </c>
      <c r="I78" s="287">
        <v>3435.71</v>
      </c>
      <c r="J78" s="287">
        <v>9.99</v>
      </c>
      <c r="K78" s="287">
        <v>9.99</v>
      </c>
      <c r="L78" s="287">
        <v>0</v>
      </c>
      <c r="M78" s="288">
        <v>504.64</v>
      </c>
      <c r="N78" s="93"/>
    </row>
    <row r="79" spans="1:32" ht="22.5" customHeight="1" x14ac:dyDescent="0.15">
      <c r="A79" s="158"/>
      <c r="B79" s="189" t="s">
        <v>14</v>
      </c>
      <c r="C79" s="285">
        <v>2028.9460000000001</v>
      </c>
      <c r="D79" s="286">
        <v>789.77800000000002</v>
      </c>
      <c r="E79" s="287">
        <v>730.21600000000001</v>
      </c>
      <c r="F79" s="287">
        <v>59.561999999999998</v>
      </c>
      <c r="G79" s="287">
        <v>1239.1680000000001</v>
      </c>
      <c r="H79" s="287">
        <v>609.07299999999998</v>
      </c>
      <c r="I79" s="287">
        <v>630.09500000000003</v>
      </c>
      <c r="J79" s="287">
        <v>0</v>
      </c>
      <c r="K79" s="287">
        <v>0</v>
      </c>
      <c r="L79" s="287">
        <v>0</v>
      </c>
      <c r="M79" s="288">
        <v>0</v>
      </c>
      <c r="N79" s="93"/>
    </row>
    <row r="80" spans="1:32" ht="22.5" customHeight="1" x14ac:dyDescent="0.15">
      <c r="A80" s="157" t="s">
        <v>330</v>
      </c>
      <c r="B80" s="189" t="s">
        <v>13</v>
      </c>
      <c r="C80" s="285">
        <v>18353.46</v>
      </c>
      <c r="D80" s="286">
        <v>6225.34</v>
      </c>
      <c r="E80" s="287">
        <v>6210.35</v>
      </c>
      <c r="F80" s="287">
        <v>14.99</v>
      </c>
      <c r="G80" s="287">
        <v>11093.8</v>
      </c>
      <c r="H80" s="287">
        <v>5029.6499999999996</v>
      </c>
      <c r="I80" s="287">
        <v>6064.15</v>
      </c>
      <c r="J80" s="287">
        <v>61.21</v>
      </c>
      <c r="K80" s="287">
        <v>61.21</v>
      </c>
      <c r="L80" s="287">
        <v>0</v>
      </c>
      <c r="M80" s="288">
        <v>973.11</v>
      </c>
      <c r="N80" s="93"/>
      <c r="O80" s="94"/>
      <c r="P80" s="94"/>
      <c r="Q80" s="94"/>
      <c r="R80" s="94"/>
      <c r="S80" s="94"/>
      <c r="T80" s="94"/>
      <c r="U80" s="94"/>
      <c r="V80" s="94"/>
      <c r="W80" s="94"/>
      <c r="X80" s="94"/>
      <c r="Y80" s="94"/>
      <c r="Z80" s="289"/>
      <c r="AA80" s="289"/>
      <c r="AB80" s="289"/>
      <c r="AC80" s="289"/>
      <c r="AD80" s="289"/>
      <c r="AE80" s="289"/>
      <c r="AF80" s="289"/>
    </row>
    <row r="81" spans="1:32" ht="22.5" customHeight="1" x14ac:dyDescent="0.15">
      <c r="A81" s="158"/>
      <c r="B81" s="189" t="s">
        <v>14</v>
      </c>
      <c r="C81" s="285">
        <v>4186.4860000000008</v>
      </c>
      <c r="D81" s="286">
        <v>1609.069</v>
      </c>
      <c r="E81" s="287">
        <v>1495.232</v>
      </c>
      <c r="F81" s="287">
        <v>113.837</v>
      </c>
      <c r="G81" s="287">
        <v>2577.4170000000004</v>
      </c>
      <c r="H81" s="287">
        <v>1305.4590000000001</v>
      </c>
      <c r="I81" s="287">
        <v>1271.9580000000001</v>
      </c>
      <c r="J81" s="287">
        <v>0</v>
      </c>
      <c r="K81" s="287">
        <v>0</v>
      </c>
      <c r="L81" s="287">
        <v>0</v>
      </c>
      <c r="M81" s="288">
        <v>0</v>
      </c>
      <c r="N81" s="93"/>
      <c r="O81" s="94"/>
      <c r="P81" s="94"/>
      <c r="Q81" s="94"/>
      <c r="R81" s="94"/>
      <c r="S81" s="94"/>
      <c r="T81" s="94"/>
      <c r="U81" s="94"/>
      <c r="V81" s="94"/>
      <c r="W81" s="94"/>
      <c r="X81" s="94"/>
      <c r="Y81" s="94"/>
      <c r="Z81" s="289"/>
      <c r="AA81" s="289"/>
      <c r="AB81" s="289"/>
      <c r="AC81" s="289"/>
      <c r="AD81" s="289"/>
      <c r="AE81" s="289"/>
      <c r="AF81" s="289"/>
    </row>
    <row r="82" spans="1:32" ht="22.5" customHeight="1" x14ac:dyDescent="0.15">
      <c r="A82" s="157" t="s">
        <v>46</v>
      </c>
      <c r="B82" s="189" t="s">
        <v>13</v>
      </c>
      <c r="C82" s="285">
        <v>5198.8100000000004</v>
      </c>
      <c r="D82" s="286">
        <v>2231.6800000000003</v>
      </c>
      <c r="E82" s="287">
        <v>2219.5700000000002</v>
      </c>
      <c r="F82" s="287">
        <v>12.110000000000001</v>
      </c>
      <c r="G82" s="287">
        <v>2653.96</v>
      </c>
      <c r="H82" s="287">
        <v>923.66000000000008</v>
      </c>
      <c r="I82" s="287">
        <v>1730.3</v>
      </c>
      <c r="J82" s="287">
        <v>48.61</v>
      </c>
      <c r="K82" s="287">
        <v>48.61</v>
      </c>
      <c r="L82" s="287">
        <v>0</v>
      </c>
      <c r="M82" s="288">
        <v>264.56</v>
      </c>
      <c r="N82" s="93"/>
    </row>
    <row r="83" spans="1:32" ht="22.5" customHeight="1" thickBot="1" x14ac:dyDescent="0.2">
      <c r="A83" s="159"/>
      <c r="B83" s="203" t="s">
        <v>14</v>
      </c>
      <c r="C83" s="290">
        <v>1285.511</v>
      </c>
      <c r="D83" s="291">
        <v>616.39800000000002</v>
      </c>
      <c r="E83" s="292">
        <v>604.38400000000001</v>
      </c>
      <c r="F83" s="292">
        <v>12.013999999999999</v>
      </c>
      <c r="G83" s="292">
        <v>669.11300000000006</v>
      </c>
      <c r="H83" s="292">
        <v>263.38099999999997</v>
      </c>
      <c r="I83" s="292">
        <v>405.73200000000003</v>
      </c>
      <c r="J83" s="292">
        <v>0</v>
      </c>
      <c r="K83" s="292">
        <v>0</v>
      </c>
      <c r="L83" s="292">
        <v>0</v>
      </c>
      <c r="M83" s="183">
        <v>0</v>
      </c>
      <c r="N83" s="93"/>
    </row>
    <row r="84" spans="1:32" ht="22.5" customHeight="1" x14ac:dyDescent="0.15">
      <c r="A84" s="130" t="s">
        <v>168</v>
      </c>
      <c r="B84" s="93"/>
      <c r="C84" s="93"/>
      <c r="D84" s="93"/>
      <c r="E84" s="93"/>
      <c r="F84" s="93"/>
      <c r="G84" s="93"/>
      <c r="H84" s="93"/>
      <c r="I84" s="93"/>
      <c r="J84" s="93"/>
      <c r="K84" s="93"/>
      <c r="L84" s="93"/>
      <c r="M84" s="93"/>
      <c r="N84" s="89"/>
    </row>
    <row r="85" spans="1:32" ht="21" customHeight="1" x14ac:dyDescent="0.15">
      <c r="A85" s="88" t="s">
        <v>383</v>
      </c>
      <c r="B85" s="89"/>
      <c r="C85" s="89"/>
      <c r="D85" s="89"/>
      <c r="E85" s="89"/>
      <c r="F85" s="89"/>
      <c r="G85" s="89"/>
      <c r="H85" s="89"/>
      <c r="I85" s="89"/>
      <c r="J85" s="89"/>
      <c r="K85" s="89"/>
      <c r="L85" s="89"/>
      <c r="M85" s="89"/>
      <c r="N85" s="89"/>
    </row>
    <row r="86" spans="1:32" ht="21" customHeight="1" thickBot="1" x14ac:dyDescent="0.2">
      <c r="A86" s="388" t="s">
        <v>28</v>
      </c>
      <c r="B86" s="388"/>
      <c r="C86" s="388"/>
      <c r="D86" s="388"/>
      <c r="E86" s="388"/>
      <c r="F86" s="388"/>
      <c r="G86" s="388"/>
      <c r="H86" s="388"/>
      <c r="I86" s="388"/>
      <c r="J86" s="388"/>
      <c r="K86" s="388"/>
      <c r="L86" s="388"/>
      <c r="M86" s="388"/>
      <c r="N86" s="89"/>
    </row>
    <row r="87" spans="1:32" ht="21" customHeight="1" x14ac:dyDescent="0.15">
      <c r="A87" s="152"/>
      <c r="B87" s="92"/>
      <c r="C87" s="91"/>
      <c r="D87" s="133" t="s">
        <v>398</v>
      </c>
      <c r="E87" s="186"/>
      <c r="F87" s="186"/>
      <c r="G87" s="186"/>
      <c r="H87" s="186"/>
      <c r="I87" s="186"/>
      <c r="J87" s="133" t="s">
        <v>399</v>
      </c>
      <c r="K87" s="186"/>
      <c r="L87" s="186"/>
      <c r="M87" s="153"/>
      <c r="N87" s="106"/>
    </row>
    <row r="88" spans="1:32" ht="21" customHeight="1" x14ac:dyDescent="0.15">
      <c r="A88" s="154" t="s">
        <v>192</v>
      </c>
      <c r="B88" s="95"/>
      <c r="C88" s="198" t="s">
        <v>2</v>
      </c>
      <c r="D88" s="193" t="s">
        <v>169</v>
      </c>
      <c r="E88" s="188"/>
      <c r="F88" s="188"/>
      <c r="G88" s="193" t="s">
        <v>170</v>
      </c>
      <c r="H88" s="188"/>
      <c r="I88" s="188"/>
      <c r="J88" s="189" t="s">
        <v>2</v>
      </c>
      <c r="K88" s="189" t="s">
        <v>400</v>
      </c>
      <c r="L88" s="189" t="s">
        <v>401</v>
      </c>
      <c r="M88" s="155" t="s">
        <v>171</v>
      </c>
      <c r="N88" s="106"/>
    </row>
    <row r="89" spans="1:32" ht="21" customHeight="1" x14ac:dyDescent="0.15">
      <c r="A89" s="190"/>
      <c r="B89" s="191"/>
      <c r="C89" s="197"/>
      <c r="D89" s="189" t="s">
        <v>2</v>
      </c>
      <c r="E89" s="189" t="s">
        <v>10</v>
      </c>
      <c r="F89" s="189" t="s">
        <v>11</v>
      </c>
      <c r="G89" s="189" t="s">
        <v>2</v>
      </c>
      <c r="H89" s="189" t="s">
        <v>10</v>
      </c>
      <c r="I89" s="189" t="s">
        <v>11</v>
      </c>
      <c r="J89" s="197"/>
      <c r="K89" s="197"/>
      <c r="L89" s="197"/>
      <c r="M89" s="156"/>
      <c r="N89" s="106"/>
    </row>
    <row r="90" spans="1:32" ht="21" customHeight="1" x14ac:dyDescent="0.15">
      <c r="A90" s="157" t="s">
        <v>15</v>
      </c>
      <c r="B90" s="189" t="s">
        <v>13</v>
      </c>
      <c r="C90" s="180">
        <v>159537.09999999998</v>
      </c>
      <c r="D90" s="180">
        <v>50180.11</v>
      </c>
      <c r="E90" s="180">
        <v>50000.09</v>
      </c>
      <c r="F90" s="180">
        <v>180.02</v>
      </c>
      <c r="G90" s="180">
        <v>99785.38999999997</v>
      </c>
      <c r="H90" s="180">
        <v>14491.990000000003</v>
      </c>
      <c r="I90" s="180">
        <v>85293.399999999965</v>
      </c>
      <c r="J90" s="180">
        <v>532.47</v>
      </c>
      <c r="K90" s="180">
        <v>532.47</v>
      </c>
      <c r="L90" s="180">
        <v>0</v>
      </c>
      <c r="M90" s="180">
        <v>9039.1299999999828</v>
      </c>
      <c r="N90" s="106"/>
    </row>
    <row r="91" spans="1:32" ht="21" customHeight="1" x14ac:dyDescent="0.15">
      <c r="A91" s="158"/>
      <c r="B91" s="189" t="s">
        <v>14</v>
      </c>
      <c r="C91" s="180">
        <v>26649.106000000003</v>
      </c>
      <c r="D91" s="180">
        <v>10423.074000000001</v>
      </c>
      <c r="E91" s="180">
        <v>9212.17</v>
      </c>
      <c r="F91" s="180">
        <v>1210.904</v>
      </c>
      <c r="G91" s="180">
        <v>16222.081000000002</v>
      </c>
      <c r="H91" s="180">
        <v>3264.5209999999997</v>
      </c>
      <c r="I91" s="180">
        <v>12957.560000000001</v>
      </c>
      <c r="J91" s="180">
        <v>3.6909999999999998</v>
      </c>
      <c r="K91" s="180">
        <v>3.6909999999999998</v>
      </c>
      <c r="L91" s="180">
        <v>0</v>
      </c>
      <c r="M91" s="181">
        <v>0.26</v>
      </c>
      <c r="N91" s="106"/>
    </row>
    <row r="92" spans="1:32" ht="21" customHeight="1" x14ac:dyDescent="0.15">
      <c r="A92" s="157" t="s">
        <v>430</v>
      </c>
      <c r="B92" s="189" t="s">
        <v>13</v>
      </c>
      <c r="C92" s="180">
        <v>72065.37000000001</v>
      </c>
      <c r="D92" s="180">
        <v>23191.450000000004</v>
      </c>
      <c r="E92" s="180">
        <v>23064.150000000005</v>
      </c>
      <c r="F92" s="180">
        <v>127.30000000000001</v>
      </c>
      <c r="G92" s="180">
        <v>45179.43</v>
      </c>
      <c r="H92" s="180">
        <v>5322.0600000000013</v>
      </c>
      <c r="I92" s="180">
        <v>39857.369999999995</v>
      </c>
      <c r="J92" s="180">
        <v>292.61</v>
      </c>
      <c r="K92" s="180">
        <v>292.61</v>
      </c>
      <c r="L92" s="180">
        <v>0</v>
      </c>
      <c r="M92" s="180">
        <v>3401.88</v>
      </c>
      <c r="N92" s="106"/>
    </row>
    <row r="93" spans="1:32" ht="21" customHeight="1" x14ac:dyDescent="0.15">
      <c r="A93" s="158" t="s">
        <v>438</v>
      </c>
      <c r="B93" s="189" t="s">
        <v>14</v>
      </c>
      <c r="C93" s="180">
        <v>11506.956000000002</v>
      </c>
      <c r="D93" s="180">
        <v>4546.2219999999998</v>
      </c>
      <c r="E93" s="180">
        <v>3931.933</v>
      </c>
      <c r="F93" s="180">
        <v>614.28899999999999</v>
      </c>
      <c r="G93" s="180">
        <v>6956.7830000000004</v>
      </c>
      <c r="H93" s="180">
        <v>972.25800000000004</v>
      </c>
      <c r="I93" s="180">
        <v>5984.5250000000005</v>
      </c>
      <c r="J93" s="180">
        <v>3.6909999999999998</v>
      </c>
      <c r="K93" s="180">
        <v>3.6909999999999998</v>
      </c>
      <c r="L93" s="180">
        <v>0</v>
      </c>
      <c r="M93" s="181">
        <v>0.26</v>
      </c>
      <c r="N93" s="106"/>
    </row>
    <row r="94" spans="1:32" ht="21" customHeight="1" x14ac:dyDescent="0.15">
      <c r="A94" s="157" t="s">
        <v>48</v>
      </c>
      <c r="B94" s="189" t="s">
        <v>13</v>
      </c>
      <c r="C94" s="180">
        <v>15076.620000000006</v>
      </c>
      <c r="D94" s="180">
        <v>4775.1100000000015</v>
      </c>
      <c r="E94" s="180">
        <v>4750.7600000000011</v>
      </c>
      <c r="F94" s="180">
        <v>24.35</v>
      </c>
      <c r="G94" s="180">
        <v>9241.2000000000025</v>
      </c>
      <c r="H94" s="180">
        <v>1661.4600000000003</v>
      </c>
      <c r="I94" s="180">
        <v>7579.7400000000016</v>
      </c>
      <c r="J94" s="180">
        <v>54.529999999999994</v>
      </c>
      <c r="K94" s="180">
        <v>54.529999999999994</v>
      </c>
      <c r="L94" s="180">
        <v>0</v>
      </c>
      <c r="M94" s="181">
        <v>1005.78</v>
      </c>
      <c r="N94" s="106"/>
    </row>
    <row r="95" spans="1:32" ht="21" customHeight="1" x14ac:dyDescent="0.15">
      <c r="A95" s="158"/>
      <c r="B95" s="189" t="s">
        <v>14</v>
      </c>
      <c r="C95" s="180">
        <v>2401.826</v>
      </c>
      <c r="D95" s="180">
        <v>909.02700000000004</v>
      </c>
      <c r="E95" s="180">
        <v>802.29200000000003</v>
      </c>
      <c r="F95" s="180">
        <v>106.735</v>
      </c>
      <c r="G95" s="180">
        <v>1492.539</v>
      </c>
      <c r="H95" s="180">
        <v>359.56599999999997</v>
      </c>
      <c r="I95" s="180">
        <v>1132.973</v>
      </c>
      <c r="J95" s="180">
        <v>0</v>
      </c>
      <c r="K95" s="180">
        <v>0</v>
      </c>
      <c r="L95" s="180">
        <v>0</v>
      </c>
      <c r="M95" s="181">
        <v>0.26</v>
      </c>
      <c r="N95" s="106"/>
    </row>
    <row r="96" spans="1:32" ht="21" customHeight="1" x14ac:dyDescent="0.15">
      <c r="A96" s="157" t="s">
        <v>49</v>
      </c>
      <c r="B96" s="189" t="s">
        <v>13</v>
      </c>
      <c r="C96" s="180">
        <v>8852.66</v>
      </c>
      <c r="D96" s="180">
        <v>3472.6400000000026</v>
      </c>
      <c r="E96" s="180">
        <v>3462.2200000000025</v>
      </c>
      <c r="F96" s="180">
        <v>10.42</v>
      </c>
      <c r="G96" s="180">
        <v>4900.5899999999974</v>
      </c>
      <c r="H96" s="180">
        <v>613.37</v>
      </c>
      <c r="I96" s="180">
        <v>4287.2199999999975</v>
      </c>
      <c r="J96" s="180">
        <v>33.730000000000004</v>
      </c>
      <c r="K96" s="180">
        <v>33.730000000000004</v>
      </c>
      <c r="L96" s="180">
        <v>0</v>
      </c>
      <c r="M96" s="181">
        <v>445.7</v>
      </c>
      <c r="N96" s="106"/>
    </row>
    <row r="97" spans="1:14" ht="21" customHeight="1" x14ac:dyDescent="0.15">
      <c r="A97" s="158"/>
      <c r="B97" s="189" t="s">
        <v>14</v>
      </c>
      <c r="C97" s="180">
        <v>1320.771</v>
      </c>
      <c r="D97" s="180">
        <v>617.24599999999998</v>
      </c>
      <c r="E97" s="180">
        <v>568.745</v>
      </c>
      <c r="F97" s="180">
        <v>48.500999999999998</v>
      </c>
      <c r="G97" s="180">
        <v>699.83399999999995</v>
      </c>
      <c r="H97" s="180">
        <v>52.521000000000001</v>
      </c>
      <c r="I97" s="180">
        <v>647.31299999999999</v>
      </c>
      <c r="J97" s="180">
        <v>3.6909999999999998</v>
      </c>
      <c r="K97" s="180">
        <v>3.6909999999999998</v>
      </c>
      <c r="L97" s="180">
        <v>0</v>
      </c>
      <c r="M97" s="288">
        <v>0</v>
      </c>
      <c r="N97" s="106"/>
    </row>
    <row r="98" spans="1:14" ht="21" customHeight="1" x14ac:dyDescent="0.15">
      <c r="A98" s="160" t="s">
        <v>419</v>
      </c>
      <c r="B98" s="148" t="s">
        <v>13</v>
      </c>
      <c r="C98" s="180">
        <v>20202.470000000012</v>
      </c>
      <c r="D98" s="180">
        <v>6594.1200000000035</v>
      </c>
      <c r="E98" s="180">
        <v>6565.6200000000035</v>
      </c>
      <c r="F98" s="180">
        <v>28.5</v>
      </c>
      <c r="G98" s="180">
        <v>12518.320000000007</v>
      </c>
      <c r="H98" s="180">
        <v>1485.15</v>
      </c>
      <c r="I98" s="180">
        <v>11033.170000000007</v>
      </c>
      <c r="J98" s="180">
        <v>134.29</v>
      </c>
      <c r="K98" s="180">
        <v>134.29</v>
      </c>
      <c r="L98" s="180">
        <v>0</v>
      </c>
      <c r="M98" s="181">
        <v>955.74</v>
      </c>
      <c r="N98" s="106"/>
    </row>
    <row r="99" spans="1:14" ht="21" customHeight="1" x14ac:dyDescent="0.15">
      <c r="A99" s="161"/>
      <c r="B99" s="148" t="s">
        <v>14</v>
      </c>
      <c r="C99" s="180">
        <v>3230.0140000000001</v>
      </c>
      <c r="D99" s="180">
        <v>1275.3910000000001</v>
      </c>
      <c r="E99" s="180">
        <v>1160.077</v>
      </c>
      <c r="F99" s="180">
        <v>115.31399999999999</v>
      </c>
      <c r="G99" s="180">
        <v>1954.623</v>
      </c>
      <c r="H99" s="180">
        <v>205.51</v>
      </c>
      <c r="I99" s="180">
        <v>1749.1130000000001</v>
      </c>
      <c r="J99" s="180">
        <v>0</v>
      </c>
      <c r="K99" s="180">
        <v>0</v>
      </c>
      <c r="L99" s="180">
        <v>0</v>
      </c>
      <c r="M99" s="288">
        <v>0</v>
      </c>
      <c r="N99" s="106"/>
    </row>
    <row r="100" spans="1:14" ht="21" customHeight="1" x14ac:dyDescent="0.15">
      <c r="A100" s="158" t="s">
        <v>50</v>
      </c>
      <c r="B100" s="189" t="s">
        <v>13</v>
      </c>
      <c r="C100" s="180">
        <v>7548.9799999999941</v>
      </c>
      <c r="D100" s="180">
        <v>3862.6399999999949</v>
      </c>
      <c r="E100" s="180">
        <v>3821.1199999999949</v>
      </c>
      <c r="F100" s="180">
        <v>41.52</v>
      </c>
      <c r="G100" s="180">
        <v>3295.1499999999987</v>
      </c>
      <c r="H100" s="180">
        <v>1255.9500000000007</v>
      </c>
      <c r="I100" s="180">
        <v>2039.199999999998</v>
      </c>
      <c r="J100" s="180">
        <v>43.77</v>
      </c>
      <c r="K100" s="180">
        <v>43.77</v>
      </c>
      <c r="L100" s="180">
        <v>0</v>
      </c>
      <c r="M100" s="181">
        <v>347.42</v>
      </c>
      <c r="N100" s="106"/>
    </row>
    <row r="101" spans="1:14" ht="21" customHeight="1" x14ac:dyDescent="0.15">
      <c r="A101" s="158"/>
      <c r="B101" s="189" t="s">
        <v>14</v>
      </c>
      <c r="C101" s="180">
        <v>1463.7760000000001</v>
      </c>
      <c r="D101" s="180">
        <v>830.65700000000004</v>
      </c>
      <c r="E101" s="180">
        <v>686.94600000000003</v>
      </c>
      <c r="F101" s="180">
        <v>143.71100000000001</v>
      </c>
      <c r="G101" s="180">
        <v>633.11900000000003</v>
      </c>
      <c r="H101" s="180">
        <v>288.221</v>
      </c>
      <c r="I101" s="180">
        <v>344.89800000000002</v>
      </c>
      <c r="J101" s="180">
        <v>0</v>
      </c>
      <c r="K101" s="180">
        <v>0</v>
      </c>
      <c r="L101" s="180">
        <v>0</v>
      </c>
      <c r="M101" s="288">
        <v>0</v>
      </c>
      <c r="N101" s="106"/>
    </row>
    <row r="102" spans="1:14" ht="21" customHeight="1" x14ac:dyDescent="0.15">
      <c r="A102" s="157" t="s">
        <v>51</v>
      </c>
      <c r="B102" s="189" t="s">
        <v>13</v>
      </c>
      <c r="C102" s="180">
        <v>20384.639999999996</v>
      </c>
      <c r="D102" s="180">
        <v>4486.9400000000032</v>
      </c>
      <c r="E102" s="180">
        <v>4464.430000000003</v>
      </c>
      <c r="F102" s="180">
        <v>22.51</v>
      </c>
      <c r="G102" s="180">
        <v>15224.169999999989</v>
      </c>
      <c r="H102" s="180">
        <v>306.13</v>
      </c>
      <c r="I102" s="180">
        <v>14918.03999999999</v>
      </c>
      <c r="J102" s="180">
        <v>26.290000000000003</v>
      </c>
      <c r="K102" s="180">
        <v>26.290000000000003</v>
      </c>
      <c r="L102" s="180">
        <v>0</v>
      </c>
      <c r="M102" s="181">
        <v>647.24</v>
      </c>
      <c r="N102" s="106"/>
    </row>
    <row r="103" spans="1:14" ht="21" customHeight="1" thickBot="1" x14ac:dyDescent="0.2">
      <c r="A103" s="162"/>
      <c r="B103" s="189" t="s">
        <v>14</v>
      </c>
      <c r="C103" s="180">
        <v>3090.5690000000004</v>
      </c>
      <c r="D103" s="180">
        <v>913.90100000000007</v>
      </c>
      <c r="E103" s="180">
        <v>713.87300000000005</v>
      </c>
      <c r="F103" s="180">
        <v>200.02799999999999</v>
      </c>
      <c r="G103" s="180">
        <v>2176.6680000000001</v>
      </c>
      <c r="H103" s="180">
        <v>66.44</v>
      </c>
      <c r="I103" s="180">
        <v>2110.2280000000001</v>
      </c>
      <c r="J103" s="292">
        <v>0</v>
      </c>
      <c r="K103" s="292">
        <v>0</v>
      </c>
      <c r="L103" s="292">
        <v>0</v>
      </c>
      <c r="M103" s="183">
        <v>0</v>
      </c>
      <c r="N103" s="106"/>
    </row>
    <row r="104" spans="1:14" ht="21" customHeight="1" x14ac:dyDescent="0.15">
      <c r="A104" s="130" t="s">
        <v>168</v>
      </c>
      <c r="B104" s="103"/>
      <c r="C104" s="103"/>
      <c r="D104" s="103"/>
      <c r="E104" s="103"/>
      <c r="F104" s="103"/>
      <c r="G104" s="103"/>
      <c r="H104" s="103"/>
      <c r="I104" s="103"/>
      <c r="J104" s="103"/>
      <c r="K104" s="103"/>
      <c r="L104" s="103"/>
      <c r="M104" s="103"/>
      <c r="N104" s="89"/>
    </row>
    <row r="105" spans="1:14" ht="16.5" customHeight="1" x14ac:dyDescent="0.15">
      <c r="A105" s="88" t="s">
        <v>384</v>
      </c>
      <c r="B105" s="89"/>
      <c r="C105" s="89"/>
      <c r="D105" s="89"/>
      <c r="E105" s="89"/>
      <c r="F105" s="89"/>
      <c r="G105" s="89"/>
      <c r="H105" s="89"/>
      <c r="I105" s="89"/>
      <c r="J105" s="89"/>
      <c r="K105" s="89"/>
      <c r="L105" s="89"/>
      <c r="M105" s="89"/>
      <c r="N105" s="89"/>
    </row>
    <row r="106" spans="1:14" ht="16.5" customHeight="1" thickBot="1" x14ac:dyDescent="0.2">
      <c r="A106" s="388" t="s">
        <v>28</v>
      </c>
      <c r="B106" s="388"/>
      <c r="C106" s="388"/>
      <c r="D106" s="388"/>
      <c r="E106" s="388"/>
      <c r="F106" s="388"/>
      <c r="G106" s="388"/>
      <c r="H106" s="388"/>
      <c r="I106" s="388"/>
      <c r="J106" s="388"/>
      <c r="K106" s="388"/>
      <c r="L106" s="388"/>
      <c r="M106" s="388"/>
      <c r="N106" s="89"/>
    </row>
    <row r="107" spans="1:14" ht="16.5" customHeight="1" x14ac:dyDescent="0.15">
      <c r="A107" s="152"/>
      <c r="B107" s="92"/>
      <c r="C107" s="91"/>
      <c r="D107" s="133" t="s">
        <v>381</v>
      </c>
      <c r="E107" s="186"/>
      <c r="F107" s="186"/>
      <c r="G107" s="186"/>
      <c r="H107" s="186"/>
      <c r="I107" s="186"/>
      <c r="J107" s="133" t="s">
        <v>382</v>
      </c>
      <c r="K107" s="186"/>
      <c r="L107" s="186"/>
      <c r="M107" s="153"/>
      <c r="N107" s="93"/>
    </row>
    <row r="108" spans="1:14" ht="16.5" customHeight="1" x14ac:dyDescent="0.15">
      <c r="A108" s="154" t="s">
        <v>192</v>
      </c>
      <c r="B108" s="95"/>
      <c r="C108" s="198" t="s">
        <v>2</v>
      </c>
      <c r="D108" s="193" t="s">
        <v>169</v>
      </c>
      <c r="E108" s="188"/>
      <c r="F108" s="188"/>
      <c r="G108" s="193" t="s">
        <v>170</v>
      </c>
      <c r="H108" s="188"/>
      <c r="I108" s="188"/>
      <c r="J108" s="189" t="s">
        <v>2</v>
      </c>
      <c r="K108" s="189" t="s">
        <v>278</v>
      </c>
      <c r="L108" s="189" t="s">
        <v>279</v>
      </c>
      <c r="M108" s="155" t="s">
        <v>171</v>
      </c>
      <c r="N108" s="93"/>
    </row>
    <row r="109" spans="1:14" ht="16.5" customHeight="1" x14ac:dyDescent="0.15">
      <c r="A109" s="190"/>
      <c r="B109" s="191"/>
      <c r="C109" s="197"/>
      <c r="D109" s="189" t="s">
        <v>2</v>
      </c>
      <c r="E109" s="189" t="s">
        <v>10</v>
      </c>
      <c r="F109" s="189" t="s">
        <v>11</v>
      </c>
      <c r="G109" s="189" t="s">
        <v>2</v>
      </c>
      <c r="H109" s="189" t="s">
        <v>10</v>
      </c>
      <c r="I109" s="189" t="s">
        <v>11</v>
      </c>
      <c r="J109" s="197"/>
      <c r="K109" s="197"/>
      <c r="L109" s="197"/>
      <c r="M109" s="156"/>
      <c r="N109" s="93"/>
    </row>
    <row r="110" spans="1:14" ht="16.5" customHeight="1" x14ac:dyDescent="0.15">
      <c r="A110" s="157" t="s">
        <v>436</v>
      </c>
      <c r="B110" s="189" t="s">
        <v>13</v>
      </c>
      <c r="C110" s="180">
        <v>87471.729999999952</v>
      </c>
      <c r="D110" s="180">
        <v>26988.659999999996</v>
      </c>
      <c r="E110" s="180">
        <v>26935.939999999995</v>
      </c>
      <c r="F110" s="180">
        <v>52.72</v>
      </c>
      <c r="G110" s="180">
        <v>54605.95999999997</v>
      </c>
      <c r="H110" s="180">
        <v>9169.9300000000021</v>
      </c>
      <c r="I110" s="180">
        <v>45436.02999999997</v>
      </c>
      <c r="J110" s="180">
        <v>239.86</v>
      </c>
      <c r="K110" s="180">
        <v>239.86</v>
      </c>
      <c r="L110" s="180">
        <v>0</v>
      </c>
      <c r="M110" s="181">
        <v>5637.2499999999836</v>
      </c>
      <c r="N110" s="93"/>
    </row>
    <row r="111" spans="1:14" ht="16.5" customHeight="1" x14ac:dyDescent="0.15">
      <c r="A111" s="158" t="s">
        <v>437</v>
      </c>
      <c r="B111" s="189" t="s">
        <v>14</v>
      </c>
      <c r="C111" s="180">
        <v>15142.150000000001</v>
      </c>
      <c r="D111" s="180">
        <v>5876.8520000000008</v>
      </c>
      <c r="E111" s="180">
        <v>5280.2370000000001</v>
      </c>
      <c r="F111" s="180">
        <v>596.61500000000001</v>
      </c>
      <c r="G111" s="180">
        <v>9265.2980000000007</v>
      </c>
      <c r="H111" s="180">
        <v>2292.2629999999999</v>
      </c>
      <c r="I111" s="180">
        <v>6973.0349999999999</v>
      </c>
      <c r="J111" s="180">
        <v>0</v>
      </c>
      <c r="K111" s="180">
        <v>0</v>
      </c>
      <c r="L111" s="180">
        <v>0</v>
      </c>
      <c r="M111" s="181">
        <v>0</v>
      </c>
      <c r="N111" s="93"/>
    </row>
    <row r="112" spans="1:14" ht="16.5" customHeight="1" x14ac:dyDescent="0.15">
      <c r="A112" s="157" t="s">
        <v>178</v>
      </c>
      <c r="B112" s="189" t="s">
        <v>13</v>
      </c>
      <c r="C112" s="180">
        <v>16117.25</v>
      </c>
      <c r="D112" s="180">
        <v>6322.949999999998</v>
      </c>
      <c r="E112" s="180">
        <v>6322.0099999999984</v>
      </c>
      <c r="F112" s="180">
        <v>0.94</v>
      </c>
      <c r="G112" s="180">
        <v>8626.6100000000024</v>
      </c>
      <c r="H112" s="180">
        <v>4483.9200000000019</v>
      </c>
      <c r="I112" s="180">
        <v>4142.6900000000005</v>
      </c>
      <c r="J112" s="180">
        <v>37.14</v>
      </c>
      <c r="K112" s="180">
        <v>37.14</v>
      </c>
      <c r="L112" s="180">
        <v>0</v>
      </c>
      <c r="M112" s="181">
        <v>1130.55</v>
      </c>
      <c r="N112" s="93"/>
    </row>
    <row r="113" spans="1:14" ht="16.5" customHeight="1" x14ac:dyDescent="0.15">
      <c r="A113" s="158"/>
      <c r="B113" s="189" t="s">
        <v>14</v>
      </c>
      <c r="C113" s="180">
        <v>3416.3470000000002</v>
      </c>
      <c r="D113" s="180">
        <v>1474.0440000000001</v>
      </c>
      <c r="E113" s="180">
        <v>1418.806</v>
      </c>
      <c r="F113" s="180">
        <v>55.238</v>
      </c>
      <c r="G113" s="180">
        <v>1942.3030000000001</v>
      </c>
      <c r="H113" s="180">
        <v>1185.92</v>
      </c>
      <c r="I113" s="180">
        <v>756.38300000000004</v>
      </c>
      <c r="J113" s="180">
        <v>0</v>
      </c>
      <c r="K113" s="180">
        <v>0</v>
      </c>
      <c r="L113" s="180">
        <v>0</v>
      </c>
      <c r="M113" s="288">
        <v>0</v>
      </c>
      <c r="N113" s="93"/>
    </row>
    <row r="114" spans="1:14" ht="16.5" customHeight="1" x14ac:dyDescent="0.15">
      <c r="A114" s="157" t="s">
        <v>329</v>
      </c>
      <c r="B114" s="189" t="s">
        <v>13</v>
      </c>
      <c r="C114" s="180">
        <v>922.30000000000075</v>
      </c>
      <c r="D114" s="180">
        <v>707.89000000000055</v>
      </c>
      <c r="E114" s="180">
        <v>703.31000000000051</v>
      </c>
      <c r="F114" s="180">
        <v>4.58</v>
      </c>
      <c r="G114" s="180">
        <v>189.79000000000016</v>
      </c>
      <c r="H114" s="180">
        <v>0</v>
      </c>
      <c r="I114" s="204">
        <v>189.79000000000016</v>
      </c>
      <c r="J114" s="180">
        <v>0</v>
      </c>
      <c r="K114" s="180">
        <v>0</v>
      </c>
      <c r="L114" s="180">
        <v>0</v>
      </c>
      <c r="M114" s="181">
        <v>24.620000000000022</v>
      </c>
      <c r="N114" s="93"/>
    </row>
    <row r="115" spans="1:14" ht="16.5" customHeight="1" x14ac:dyDescent="0.15">
      <c r="A115" s="158"/>
      <c r="B115" s="189" t="s">
        <v>14</v>
      </c>
      <c r="C115" s="180">
        <v>101.26199999999999</v>
      </c>
      <c r="D115" s="180">
        <v>90.276999999999987</v>
      </c>
      <c r="E115" s="180">
        <v>89.938999999999993</v>
      </c>
      <c r="F115" s="180">
        <v>0.33800000000000002</v>
      </c>
      <c r="G115" s="180">
        <v>10.984999999999999</v>
      </c>
      <c r="H115" s="180">
        <v>0</v>
      </c>
      <c r="I115" s="180">
        <v>10.984999999999999</v>
      </c>
      <c r="J115" s="180">
        <v>0</v>
      </c>
      <c r="K115" s="180">
        <v>0</v>
      </c>
      <c r="L115" s="180">
        <v>0</v>
      </c>
      <c r="M115" s="288">
        <v>0</v>
      </c>
      <c r="N115" s="93"/>
    </row>
    <row r="116" spans="1:14" ht="16.5" customHeight="1" x14ac:dyDescent="0.15">
      <c r="A116" s="157" t="s">
        <v>385</v>
      </c>
      <c r="B116" s="189" t="s">
        <v>13</v>
      </c>
      <c r="C116" s="180">
        <v>19386.629999999994</v>
      </c>
      <c r="D116" s="180">
        <v>5511.0999999999958</v>
      </c>
      <c r="E116" s="180">
        <v>5479.7199999999957</v>
      </c>
      <c r="F116" s="180">
        <v>31.38</v>
      </c>
      <c r="G116" s="180">
        <v>12848.400000000001</v>
      </c>
      <c r="H116" s="180">
        <v>80.010000000000005</v>
      </c>
      <c r="I116" s="180">
        <v>12768.390000000001</v>
      </c>
      <c r="J116" s="180">
        <v>16.5</v>
      </c>
      <c r="K116" s="180">
        <v>16.5</v>
      </c>
      <c r="L116" s="180">
        <v>0</v>
      </c>
      <c r="M116" s="181">
        <v>1010.6299999999973</v>
      </c>
      <c r="N116" s="93"/>
    </row>
    <row r="117" spans="1:14" ht="16.5" customHeight="1" x14ac:dyDescent="0.15">
      <c r="A117" s="158"/>
      <c r="B117" s="189" t="s">
        <v>14</v>
      </c>
      <c r="C117" s="180">
        <v>3270.0119999999997</v>
      </c>
      <c r="D117" s="180">
        <v>1093.2629999999999</v>
      </c>
      <c r="E117" s="180">
        <v>911.072</v>
      </c>
      <c r="F117" s="180">
        <v>182.191</v>
      </c>
      <c r="G117" s="180">
        <v>2176.7489999999998</v>
      </c>
      <c r="H117" s="180">
        <v>15.72</v>
      </c>
      <c r="I117" s="180">
        <v>2161.029</v>
      </c>
      <c r="J117" s="180">
        <v>0</v>
      </c>
      <c r="K117" s="180">
        <v>0</v>
      </c>
      <c r="L117" s="180">
        <v>0</v>
      </c>
      <c r="M117" s="288">
        <v>0</v>
      </c>
      <c r="N117" s="93"/>
    </row>
    <row r="118" spans="1:14" ht="16.5" customHeight="1" x14ac:dyDescent="0.15">
      <c r="A118" s="157" t="s">
        <v>179</v>
      </c>
      <c r="B118" s="189" t="s">
        <v>13</v>
      </c>
      <c r="C118" s="180">
        <v>37148.449999999968</v>
      </c>
      <c r="D118" s="180">
        <v>9981.39</v>
      </c>
      <c r="E118" s="180">
        <v>9975.17</v>
      </c>
      <c r="F118" s="180">
        <v>6.2200000000000006</v>
      </c>
      <c r="G118" s="180">
        <v>24851.159999999967</v>
      </c>
      <c r="H118" s="180">
        <v>1076.5699999999997</v>
      </c>
      <c r="I118" s="180">
        <v>23774.589999999967</v>
      </c>
      <c r="J118" s="180">
        <v>105.11000000000001</v>
      </c>
      <c r="K118" s="180">
        <v>105.11000000000001</v>
      </c>
      <c r="L118" s="180">
        <v>0</v>
      </c>
      <c r="M118" s="181">
        <v>2210.79</v>
      </c>
      <c r="N118" s="93"/>
    </row>
    <row r="119" spans="1:14" ht="16.5" customHeight="1" x14ac:dyDescent="0.15">
      <c r="A119" s="158"/>
      <c r="B119" s="189" t="s">
        <v>14</v>
      </c>
      <c r="C119" s="180">
        <v>5511.808</v>
      </c>
      <c r="D119" s="180">
        <v>2100.6179999999999</v>
      </c>
      <c r="E119" s="180">
        <v>1761.644</v>
      </c>
      <c r="F119" s="180">
        <v>338.97399999999999</v>
      </c>
      <c r="G119" s="180">
        <v>3411.19</v>
      </c>
      <c r="H119" s="180">
        <v>167.43</v>
      </c>
      <c r="I119" s="180">
        <v>3243.76</v>
      </c>
      <c r="J119" s="180">
        <v>0</v>
      </c>
      <c r="K119" s="180">
        <v>0</v>
      </c>
      <c r="L119" s="180">
        <v>0</v>
      </c>
      <c r="M119" s="288">
        <v>0</v>
      </c>
      <c r="N119" s="93"/>
    </row>
    <row r="120" spans="1:14" ht="16.5" customHeight="1" x14ac:dyDescent="0.15">
      <c r="A120" s="163" t="s">
        <v>331</v>
      </c>
      <c r="B120" s="164" t="s">
        <v>13</v>
      </c>
      <c r="C120" s="205">
        <v>13897.099999999986</v>
      </c>
      <c r="D120" s="205">
        <v>4465.3300000000008</v>
      </c>
      <c r="E120" s="205">
        <v>4455.7300000000005</v>
      </c>
      <c r="F120" s="205">
        <v>9.6</v>
      </c>
      <c r="G120" s="205">
        <v>8089.9999999999982</v>
      </c>
      <c r="H120" s="205">
        <v>3529.43</v>
      </c>
      <c r="I120" s="205">
        <v>4560.5699999999979</v>
      </c>
      <c r="J120" s="205">
        <v>81.11</v>
      </c>
      <c r="K120" s="205">
        <v>81.11</v>
      </c>
      <c r="L120" s="180">
        <v>0</v>
      </c>
      <c r="M120" s="206">
        <v>1260.6599999999867</v>
      </c>
      <c r="N120" s="93"/>
    </row>
    <row r="121" spans="1:14" ht="16.5" customHeight="1" thickBot="1" x14ac:dyDescent="0.2">
      <c r="A121" s="159"/>
      <c r="B121" s="203" t="s">
        <v>14</v>
      </c>
      <c r="C121" s="182">
        <v>2842.721</v>
      </c>
      <c r="D121" s="182">
        <v>1118.6500000000001</v>
      </c>
      <c r="E121" s="182">
        <v>1098.7760000000001</v>
      </c>
      <c r="F121" s="182">
        <v>19.873999999999999</v>
      </c>
      <c r="G121" s="182">
        <v>1724.0709999999999</v>
      </c>
      <c r="H121" s="182">
        <v>923.19299999999998</v>
      </c>
      <c r="I121" s="182">
        <v>800.87800000000004</v>
      </c>
      <c r="J121" s="182">
        <v>0</v>
      </c>
      <c r="K121" s="292">
        <v>0</v>
      </c>
      <c r="L121" s="292">
        <v>0</v>
      </c>
      <c r="M121" s="183">
        <v>0</v>
      </c>
      <c r="N121" s="93"/>
    </row>
    <row r="122" spans="1:14" ht="16.5" customHeight="1" x14ac:dyDescent="0.15">
      <c r="A122" s="130" t="s">
        <v>168</v>
      </c>
      <c r="B122" s="93"/>
      <c r="C122" s="93"/>
      <c r="D122" s="93"/>
      <c r="E122" s="93"/>
      <c r="F122" s="93"/>
      <c r="G122" s="93"/>
      <c r="H122" s="93"/>
      <c r="I122" s="93"/>
      <c r="J122" s="93"/>
      <c r="K122" s="93"/>
      <c r="L122" s="93"/>
      <c r="M122" s="93"/>
      <c r="N122" s="89"/>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90" firstPageNumber="33" orientation="landscape" useFirstPageNumber="1" r:id="rId1"/>
  <headerFooter alignWithMargins="0"/>
  <rowBreaks count="5" manualBreakCount="5">
    <brk id="16" max="13" man="1"/>
    <brk id="48" max="13" man="1"/>
    <brk id="66" max="13" man="1"/>
    <brk id="84" max="13" man="1"/>
    <brk id="104" max="13" man="1"/>
  </rowBreaks>
  <ignoredErrors>
    <ignoredError sqref="D22:D47 D6" formulaRange="1"/>
    <ignoredError sqref="G6:G7 J6:J7" formula="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 </vt:lpstr>
      <vt:lpstr>６．所有形態別森林資源表 </vt:lpstr>
      <vt:lpstr>６．所有形態別森林資源表(市町村別） </vt:lpstr>
      <vt:lpstr>７．制限林普通林別森林資源表 </vt:lpstr>
      <vt:lpstr>８．制限林の種類別面積 </vt:lpstr>
      <vt:lpstr>'（参考）市町村合併の状況'!Print_Area</vt:lpstr>
      <vt:lpstr>'１．森林資源総括表'!Print_Area</vt:lpstr>
      <vt:lpstr>'２．森林現況'!Print_Area</vt:lpstr>
      <vt:lpstr>'４．国有林森林資源表'!Print_Area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201user</cp:lastModifiedBy>
  <cp:lastPrinted>2023-07-11T05:27:56Z</cp:lastPrinted>
  <dcterms:created xsi:type="dcterms:W3CDTF">2002-01-31T04:26:04Z</dcterms:created>
  <dcterms:modified xsi:type="dcterms:W3CDTF">2023-07-20T06:43:08Z</dcterms:modified>
</cp:coreProperties>
</file>